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85" yWindow="-15" windowWidth="7215" windowHeight="9105"/>
  </bookViews>
  <sheets>
    <sheet name="Races" sheetId="6" r:id="rId1"/>
    <sheet name="Results" sheetId="2" r:id="rId2"/>
    <sheet name="Tri League" sheetId="7" r:id="rId3"/>
    <sheet name="Aqua League" sheetId="4" r:id="rId4"/>
    <sheet name="Tri Calcs" sheetId="8" r:id="rId5"/>
    <sheet name="Aqua Calcs" sheetId="3" r:id="rId6"/>
  </sheets>
  <definedNames>
    <definedName name="Aqua1">Results!$B$3:$F$25</definedName>
    <definedName name="Aqua1head">Results!$B$1</definedName>
    <definedName name="Aqua2">Results!$B$30:$F$121</definedName>
    <definedName name="Aqua2head">Results!$B$28</definedName>
    <definedName name="Aqua3">Results!$B$126:$F$192</definedName>
    <definedName name="Aqua3head">Results!$B$124</definedName>
    <definedName name="Aqua4">Results!$B$197:$F$308</definedName>
    <definedName name="Aqua4head">Results!$B$195</definedName>
    <definedName name="basildon">Results!$B$313:$F$330</definedName>
    <definedName name="blackwater">Results!$B$197:$F$308</definedName>
    <definedName name="braintree">Results!$B$515:$F$634</definedName>
    <definedName name="bungay">Results!$B$362:$F$510</definedName>
    <definedName name="calcf11">'Aqua Calcs'!$B$330:$V$411</definedName>
    <definedName name="Calcf13">'Aqua Calcs'!$B$494:$V$575</definedName>
    <definedName name="calcf8">'Aqua Calcs'!$B$2:$V$83</definedName>
    <definedName name="calcf9">'Aqua Calcs'!$B$166:$V$247</definedName>
    <definedName name="calcm11">'Aqua Calcs'!$B$412:$V$493</definedName>
    <definedName name="calcm13">'Aqua Calcs'!$B$576:$V$657</definedName>
    <definedName name="calcm8">'Aqua Calcs'!$B$84:$V$165</definedName>
    <definedName name="calcm9">'Aqua Calcs'!$B$248:$V$329</definedName>
    <definedName name="Clacton">Results!$B$1011:$F$1024</definedName>
    <definedName name="Crystal_Palace">Results!$B$639:$F$736</definedName>
    <definedName name="culford">Results!$B$741:$F$825</definedName>
    <definedName name="dclacton">Results!$B$1009</definedName>
    <definedName name="dCrystal_Palace">Results!$B$637</definedName>
    <definedName name="dDragonslayer">Results!$B$1</definedName>
    <definedName name="dDuathlon_2">Results!$B$28</definedName>
    <definedName name="dIpswich">Results!$B$124</definedName>
    <definedName name="dragon">Results!$B$3:$F$25</definedName>
    <definedName name="duath2">Results!$B$30:$F$121</definedName>
    <definedName name="hadleigh">Results!#REF!</definedName>
    <definedName name="Half_Ironman">Results!#REF!</definedName>
    <definedName name="halfiron">Results!#REF!</definedName>
    <definedName name="Ipswich">Results!$B$126:$F$192</definedName>
    <definedName name="mentots">'Aqua Calcs'!$C$3:$G$9</definedName>
    <definedName name="name">'Aqua Calcs'!$C$1:$E$1000</definedName>
    <definedName name="One_Tree_Hill">Results!#REF!</definedName>
    <definedName name="onetree">Results!#REF!</definedName>
    <definedName name="pointf11">'Aqua Calcs'!$B$330:$B$411</definedName>
    <definedName name="pointf13">'Aqua Calcs'!$B$494:$B$575</definedName>
    <definedName name="pointf8">'Aqua Calcs'!$B$2:$B$83</definedName>
    <definedName name="pointf9">'Aqua Calcs'!$B$166:$B$247</definedName>
    <definedName name="pointm11">'Aqua Calcs'!$B$412:$B$493</definedName>
    <definedName name="pointm13">'Aqua Calcs'!$B$576:$B$657</definedName>
    <definedName name="pointm8">'Aqua Calcs'!$B$84:$B$165</definedName>
    <definedName name="pointm9">'Aqua Calcs'!$B$248:$B$329</definedName>
    <definedName name="_xlnm.Print_Area" localSheetId="1">Results!$A$1:$F$308</definedName>
    <definedName name="sherborne">Results!#REF!</definedName>
    <definedName name="St_Albans">Results!$B$858</definedName>
    <definedName name="stalbans">Results!$B$860:$F$1005</definedName>
    <definedName name="stubbers">Results!#REF!</definedName>
    <definedName name="Sue">Races!$G$10</definedName>
    <definedName name="Swim_A">Results!#REF!</definedName>
    <definedName name="Swim_B">Results!#REF!</definedName>
    <definedName name="Swim_C">Results!#REF!</definedName>
    <definedName name="Swim_D">Results!#REF!</definedName>
    <definedName name="Swim_E">Results!#REF!</definedName>
    <definedName name="swima">Results!#REF!</definedName>
    <definedName name="swimb">Results!#REF!</definedName>
    <definedName name="swimc">Results!#REF!</definedName>
    <definedName name="swimd">Results!#REF!</definedName>
    <definedName name="swime">'Aqua Calcs'!$C$3:$G$9</definedName>
    <definedName name="tbasildon">Results!$B$311</definedName>
    <definedName name="tblackwater">Results!$B$195</definedName>
    <definedName name="tbraintree">Results!$B$513</definedName>
    <definedName name="tbungay">Results!$B$360</definedName>
    <definedName name="tcalcf11">'Tri Calcs'!$B$330:$V$411</definedName>
    <definedName name="tcalcf13">'Tri Calcs'!$B$494:$V$575</definedName>
    <definedName name="tcalcf8">'Tri Calcs'!$B$2:$V$83</definedName>
    <definedName name="tcalcf9">'Tri Calcs'!$B$166:$V$247</definedName>
    <definedName name="tcalcm11">'Tri Calcs'!$B$412:$V$493</definedName>
    <definedName name="tcalcm13">'Tri Calcs'!$B$576:$V$657</definedName>
    <definedName name="tcalcm8">'Tri Calcs'!$B$84:$V$165</definedName>
    <definedName name="tcalcm9">'Tri Calcs'!$B$248:$V$329</definedName>
    <definedName name="tclacton">Results!#REF!</definedName>
    <definedName name="tculford">Results!$B$739</definedName>
    <definedName name="thorndon">Results!#REF!</definedName>
    <definedName name="tpointf11">'Tri Calcs'!$B$330:$B$411</definedName>
    <definedName name="tpointf13">'Tri Calcs'!$B$494:$B$575</definedName>
    <definedName name="tpointf8">'Tri Calcs'!$B$3:$B$82</definedName>
    <definedName name="tpointf9">'Tri Calcs'!$B$167:$B$246</definedName>
    <definedName name="tpointm11">'Tri Calcs'!$B$412:$B$493</definedName>
    <definedName name="tpointm13">'Tri Calcs'!$B$576:$B$657</definedName>
    <definedName name="tpointm8">'Tri Calcs'!$B$85:$B$164</definedName>
    <definedName name="tpointm9">'Tri Calcs'!$B$249:$B$328</definedName>
    <definedName name="_Tri1">Results!$B$313:$F$330</definedName>
    <definedName name="Tri1head">Results!$B$311</definedName>
    <definedName name="_Tri2">Results!$B$335:$F$357</definedName>
    <definedName name="Tri2head">Results!$B$333</definedName>
    <definedName name="_Tri3">Results!$B$362:$F$510</definedName>
    <definedName name="Tri3head">Results!$B$360</definedName>
    <definedName name="_Tri4">Results!$B$515:$F$634</definedName>
    <definedName name="Tri4head">Results!$B$513</definedName>
    <definedName name="_Tri5">Results!$B$639:$F$736</definedName>
    <definedName name="Tri5head">Results!$B$637</definedName>
    <definedName name="_Tri6">Results!$B$741:$F$825</definedName>
    <definedName name="Tri6head">Results!$B$739</definedName>
    <definedName name="_Tri7">Results!$B$830:$F$855</definedName>
    <definedName name="Tri7head">Results!$B$828</definedName>
    <definedName name="_Tri8">Results!$B$860:$F$1005</definedName>
    <definedName name="Tri8head">Results!$B$858</definedName>
    <definedName name="tsherborne">Results!#REF!</definedName>
    <definedName name="TT_1">Results!#REF!</definedName>
    <definedName name="TT_2">Results!#REF!</definedName>
    <definedName name="TT_3">Results!#REF!</definedName>
    <definedName name="TT_4">Results!#REF!</definedName>
    <definedName name="_tt1">Results!#REF!</definedName>
    <definedName name="_tt2">Results!#REF!</definedName>
    <definedName name="_tt3">Results!#REF!</definedName>
    <definedName name="_tt4">Results!#REF!</definedName>
    <definedName name="vettots">'Aqua Calcs'!$C$11:$G$26</definedName>
    <definedName name="weald">Results!#REF!</definedName>
    <definedName name="White_Oak">Results!$B$828</definedName>
    <definedName name="whiteoak">Results!$B$830:$F$855</definedName>
    <definedName name="womentots">'Aqua Calcs'!$C$28:$G$31</definedName>
    <definedName name="xa">Results!#REF!</definedName>
    <definedName name="xhadleigh">Results!#REF!</definedName>
    <definedName name="Xmas_TT">Results!#REF!</definedName>
    <definedName name="xmastt">Results!#REF!</definedName>
    <definedName name="xstubbers">Results!#REF!</definedName>
    <definedName name="xthorndon">Results!#REF!</definedName>
    <definedName name="xweald">Results!#REF!</definedName>
  </definedNames>
  <calcPr calcId="125725"/>
</workbook>
</file>

<file path=xl/calcChain.xml><?xml version="1.0" encoding="utf-8"?>
<calcChain xmlns="http://schemas.openxmlformats.org/spreadsheetml/2006/main">
  <c r="N656" i="8"/>
  <c r="N655"/>
  <c r="F655" s="1"/>
  <c r="N654"/>
  <c r="N653"/>
  <c r="N652"/>
  <c r="N651"/>
  <c r="N650"/>
  <c r="N649"/>
  <c r="N648"/>
  <c r="N647"/>
  <c r="N646"/>
  <c r="N645"/>
  <c r="N644"/>
  <c r="N642"/>
  <c r="N641"/>
  <c r="N640"/>
  <c r="N639"/>
  <c r="N638"/>
  <c r="N634"/>
  <c r="N632"/>
  <c r="N631"/>
  <c r="N630"/>
  <c r="N629"/>
  <c r="N627"/>
  <c r="N626"/>
  <c r="N625"/>
  <c r="N624"/>
  <c r="N623"/>
  <c r="N622"/>
  <c r="N621"/>
  <c r="N620"/>
  <c r="N619"/>
  <c r="N618"/>
  <c r="N617"/>
  <c r="F617" s="1"/>
  <c r="N616"/>
  <c r="N615"/>
  <c r="N614"/>
  <c r="N613"/>
  <c r="N612"/>
  <c r="N611"/>
  <c r="N610"/>
  <c r="N609"/>
  <c r="N607"/>
  <c r="N606"/>
  <c r="N605"/>
  <c r="N604"/>
  <c r="F604" s="1"/>
  <c r="N603"/>
  <c r="N602"/>
  <c r="N601"/>
  <c r="N600"/>
  <c r="N599"/>
  <c r="N598"/>
  <c r="N597"/>
  <c r="N596"/>
  <c r="T596" s="1"/>
  <c r="N595"/>
  <c r="N594"/>
  <c r="N593"/>
  <c r="N591"/>
  <c r="N590"/>
  <c r="N589"/>
  <c r="N588"/>
  <c r="N587"/>
  <c r="N586"/>
  <c r="N585"/>
  <c r="N584"/>
  <c r="N583"/>
  <c r="F583" s="1"/>
  <c r="N582"/>
  <c r="N581"/>
  <c r="N580"/>
  <c r="N579"/>
  <c r="N578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F556" s="1"/>
  <c r="N555"/>
  <c r="N554"/>
  <c r="N553"/>
  <c r="N552"/>
  <c r="N551"/>
  <c r="N550"/>
  <c r="N549"/>
  <c r="N548"/>
  <c r="N547"/>
  <c r="N546"/>
  <c r="N545"/>
  <c r="N544"/>
  <c r="N543"/>
  <c r="N541"/>
  <c r="N540"/>
  <c r="N539"/>
  <c r="Q539" s="1"/>
  <c r="R539" s="1"/>
  <c r="N538"/>
  <c r="N536"/>
  <c r="N534"/>
  <c r="N533"/>
  <c r="N532"/>
  <c r="N531"/>
  <c r="N530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8"/>
  <c r="N507"/>
  <c r="N506"/>
  <c r="N505"/>
  <c r="Q505" s="1"/>
  <c r="R505" s="1"/>
  <c r="N504"/>
  <c r="N503"/>
  <c r="N501"/>
  <c r="N500"/>
  <c r="N499"/>
  <c r="N498"/>
  <c r="N497"/>
  <c r="N496"/>
  <c r="N495"/>
  <c r="N492"/>
  <c r="N491"/>
  <c r="N490"/>
  <c r="N489"/>
  <c r="N488"/>
  <c r="N487"/>
  <c r="N486"/>
  <c r="N485"/>
  <c r="N484"/>
  <c r="N483"/>
  <c r="N482"/>
  <c r="N481"/>
  <c r="N480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6"/>
  <c r="N435"/>
  <c r="N434"/>
  <c r="N433"/>
  <c r="N432"/>
  <c r="N431"/>
  <c r="N430"/>
  <c r="N429"/>
  <c r="N428"/>
  <c r="N426"/>
  <c r="N425"/>
  <c r="N424"/>
  <c r="N423"/>
  <c r="N422"/>
  <c r="N421"/>
  <c r="N420"/>
  <c r="N419"/>
  <c r="N417"/>
  <c r="N416"/>
  <c r="N415"/>
  <c r="N414"/>
  <c r="N413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7"/>
  <c r="N386"/>
  <c r="N385"/>
  <c r="N384"/>
  <c r="N383"/>
  <c r="N382"/>
  <c r="N381"/>
  <c r="N380"/>
  <c r="N379"/>
  <c r="N378"/>
  <c r="N377"/>
  <c r="N376"/>
  <c r="N375"/>
  <c r="N373"/>
  <c r="N372"/>
  <c r="N371"/>
  <c r="N370"/>
  <c r="N369"/>
  <c r="N367"/>
  <c r="N366"/>
  <c r="N365"/>
  <c r="N363"/>
  <c r="N362"/>
  <c r="N361"/>
  <c r="N360"/>
  <c r="N359"/>
  <c r="N358"/>
  <c r="N357"/>
  <c r="N356"/>
  <c r="N354"/>
  <c r="N353"/>
  <c r="N351"/>
  <c r="N350"/>
  <c r="N349"/>
  <c r="N348"/>
  <c r="N347"/>
  <c r="N346"/>
  <c r="N345"/>
  <c r="N344"/>
  <c r="N343"/>
  <c r="N342"/>
  <c r="N341"/>
  <c r="N340"/>
  <c r="N339"/>
  <c r="N338"/>
  <c r="N337"/>
  <c r="N336"/>
  <c r="N334"/>
  <c r="N333"/>
  <c r="N331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8"/>
  <c r="N287"/>
  <c r="N286"/>
  <c r="N285"/>
  <c r="N284"/>
  <c r="N283"/>
  <c r="N282"/>
  <c r="N281"/>
  <c r="N280"/>
  <c r="N279"/>
  <c r="N278"/>
  <c r="N277"/>
  <c r="N276"/>
  <c r="N275"/>
  <c r="N274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8"/>
  <c r="N217"/>
  <c r="N216"/>
  <c r="N215"/>
  <c r="N213"/>
  <c r="N212"/>
  <c r="N211"/>
  <c r="N210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89"/>
  <c r="N88"/>
  <c r="N86"/>
  <c r="N85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8"/>
  <c r="N26"/>
  <c r="N25"/>
  <c r="N24"/>
  <c r="N23"/>
  <c r="N22"/>
  <c r="N21"/>
  <c r="N20"/>
  <c r="N19"/>
  <c r="N16"/>
  <c r="N15"/>
  <c r="N14"/>
  <c r="N13"/>
  <c r="N10"/>
  <c r="N8"/>
  <c r="N7"/>
  <c r="N6"/>
  <c r="N5"/>
  <c r="N4"/>
  <c r="N3"/>
  <c r="G888" i="2"/>
  <c r="C888"/>
  <c r="F888" s="1"/>
  <c r="D888"/>
  <c r="K498" i="8"/>
  <c r="L498"/>
  <c r="Q498" s="1"/>
  <c r="M498"/>
  <c r="O498"/>
  <c r="K499"/>
  <c r="L499"/>
  <c r="M499"/>
  <c r="O499"/>
  <c r="F499" s="1"/>
  <c r="K501"/>
  <c r="L501"/>
  <c r="M501"/>
  <c r="O501"/>
  <c r="K504"/>
  <c r="L504"/>
  <c r="M504"/>
  <c r="O504"/>
  <c r="K505"/>
  <c r="L505"/>
  <c r="M505"/>
  <c r="O505"/>
  <c r="K506"/>
  <c r="U506" s="1"/>
  <c r="L506"/>
  <c r="Q506"/>
  <c r="M506"/>
  <c r="O506"/>
  <c r="K507"/>
  <c r="F507" s="1"/>
  <c r="L507"/>
  <c r="M507"/>
  <c r="O507"/>
  <c r="Q507"/>
  <c r="K508"/>
  <c r="L508"/>
  <c r="M508"/>
  <c r="T508"/>
  <c r="O508"/>
  <c r="K511"/>
  <c r="L511"/>
  <c r="M511"/>
  <c r="O511"/>
  <c r="K512"/>
  <c r="T512" s="1"/>
  <c r="L512"/>
  <c r="F512" s="1"/>
  <c r="M512"/>
  <c r="O512"/>
  <c r="K513"/>
  <c r="L513"/>
  <c r="M513"/>
  <c r="O513"/>
  <c r="Q513"/>
  <c r="K517"/>
  <c r="L517"/>
  <c r="M517"/>
  <c r="F517" s="1"/>
  <c r="O517"/>
  <c r="K518"/>
  <c r="L518"/>
  <c r="Q518" s="1"/>
  <c r="M518"/>
  <c r="O518"/>
  <c r="K519"/>
  <c r="U519"/>
  <c r="L519"/>
  <c r="M519"/>
  <c r="O519"/>
  <c r="K520"/>
  <c r="L520"/>
  <c r="Q520" s="1"/>
  <c r="M520"/>
  <c r="O520"/>
  <c r="K521"/>
  <c r="L521"/>
  <c r="M521"/>
  <c r="O521"/>
  <c r="K522"/>
  <c r="L522"/>
  <c r="M522"/>
  <c r="O522"/>
  <c r="K523"/>
  <c r="L523"/>
  <c r="M523"/>
  <c r="T523" s="1"/>
  <c r="O523"/>
  <c r="K524"/>
  <c r="L524"/>
  <c r="M524"/>
  <c r="O524"/>
  <c r="K530"/>
  <c r="L530"/>
  <c r="M530"/>
  <c r="O530"/>
  <c r="K533"/>
  <c r="L533"/>
  <c r="Q533" s="1"/>
  <c r="M533"/>
  <c r="O533"/>
  <c r="K534"/>
  <c r="T534" s="1"/>
  <c r="L534"/>
  <c r="M534"/>
  <c r="O534"/>
  <c r="K538"/>
  <c r="Q538" s="1"/>
  <c r="L538"/>
  <c r="M538"/>
  <c r="O538"/>
  <c r="K545"/>
  <c r="L545"/>
  <c r="M545"/>
  <c r="O545"/>
  <c r="K495"/>
  <c r="L495"/>
  <c r="M495"/>
  <c r="O495"/>
  <c r="K496"/>
  <c r="L496"/>
  <c r="M496"/>
  <c r="O496"/>
  <c r="T496"/>
  <c r="K497"/>
  <c r="C608" i="2"/>
  <c r="F608"/>
  <c r="L497" i="8"/>
  <c r="C733" i="2"/>
  <c r="F733" s="1"/>
  <c r="M497" i="8" s="1"/>
  <c r="O497"/>
  <c r="C487" i="2"/>
  <c r="F487"/>
  <c r="K500" i="8" s="1"/>
  <c r="C604" i="2"/>
  <c r="F604"/>
  <c r="L500" i="8"/>
  <c r="F500" s="1"/>
  <c r="C725" i="2"/>
  <c r="F725" s="1"/>
  <c r="M500" i="8" s="1"/>
  <c r="C993" i="2"/>
  <c r="F993" s="1"/>
  <c r="O500" i="8" s="1"/>
  <c r="C473" i="2"/>
  <c r="F473"/>
  <c r="K502" i="8" s="1"/>
  <c r="L502"/>
  <c r="M502"/>
  <c r="O502"/>
  <c r="K503"/>
  <c r="U503" s="1"/>
  <c r="L503"/>
  <c r="M503"/>
  <c r="O503"/>
  <c r="C470" i="2"/>
  <c r="F470" s="1"/>
  <c r="K509" i="8" s="1"/>
  <c r="C599" i="2"/>
  <c r="F599"/>
  <c r="L509" i="8" s="1"/>
  <c r="C711" i="2"/>
  <c r="F711"/>
  <c r="M509" i="8"/>
  <c r="O509"/>
  <c r="K510"/>
  <c r="L510"/>
  <c r="C734" i="2"/>
  <c r="F734" s="1"/>
  <c r="M510" i="8" s="1"/>
  <c r="T510" s="1"/>
  <c r="C997" i="2"/>
  <c r="F997" s="1"/>
  <c r="O510" i="8" s="1"/>
  <c r="K514"/>
  <c r="L514"/>
  <c r="M514"/>
  <c r="O514"/>
  <c r="K515"/>
  <c r="L515"/>
  <c r="M515"/>
  <c r="O515"/>
  <c r="Q515"/>
  <c r="K516"/>
  <c r="L516"/>
  <c r="M516"/>
  <c r="O516"/>
  <c r="K525"/>
  <c r="L525"/>
  <c r="Q525" s="1"/>
  <c r="M525"/>
  <c r="O525"/>
  <c r="K526"/>
  <c r="Q526" s="1"/>
  <c r="C610" i="2"/>
  <c r="F610" s="1"/>
  <c r="L526" i="8" s="1"/>
  <c r="M526"/>
  <c r="O526"/>
  <c r="K527"/>
  <c r="L527"/>
  <c r="C728" i="2"/>
  <c r="F728" s="1"/>
  <c r="M527" i="8" s="1"/>
  <c r="T527"/>
  <c r="O527"/>
  <c r="K528"/>
  <c r="L528"/>
  <c r="M528"/>
  <c r="O528"/>
  <c r="T528"/>
  <c r="C463" i="2"/>
  <c r="F463" s="1"/>
  <c r="K529" i="8" s="1"/>
  <c r="C597" i="2"/>
  <c r="F597" s="1"/>
  <c r="L529" i="8" s="1"/>
  <c r="M529"/>
  <c r="O529"/>
  <c r="K531"/>
  <c r="L531"/>
  <c r="C735" i="2"/>
  <c r="F735"/>
  <c r="M531" i="8" s="1"/>
  <c r="O531"/>
  <c r="C464" i="2"/>
  <c r="F464" s="1"/>
  <c r="K532" i="8" s="1"/>
  <c r="L532"/>
  <c r="M532"/>
  <c r="O532"/>
  <c r="C465" i="2"/>
  <c r="F465"/>
  <c r="K535" i="8" s="1"/>
  <c r="C598" i="2"/>
  <c r="F598"/>
  <c r="L535" i="8"/>
  <c r="C708" i="2"/>
  <c r="F708" s="1"/>
  <c r="M535" i="8" s="1"/>
  <c r="C989" i="2"/>
  <c r="F989" s="1"/>
  <c r="O535" i="8" s="1"/>
  <c r="C491" i="2"/>
  <c r="F491"/>
  <c r="K536" i="8" s="1"/>
  <c r="Q536" s="1"/>
  <c r="L536"/>
  <c r="M536"/>
  <c r="C998" i="2"/>
  <c r="F998" s="1"/>
  <c r="O536" i="8" s="1"/>
  <c r="C489" i="2"/>
  <c r="F489" s="1"/>
  <c r="K537" i="8" s="1"/>
  <c r="L537"/>
  <c r="C727" i="2"/>
  <c r="F727" s="1"/>
  <c r="M537" i="8" s="1"/>
  <c r="O537"/>
  <c r="K539"/>
  <c r="L539"/>
  <c r="M539"/>
  <c r="O539"/>
  <c r="K540"/>
  <c r="L540"/>
  <c r="M540"/>
  <c r="O540"/>
  <c r="K541"/>
  <c r="L541"/>
  <c r="M541"/>
  <c r="C991" i="2"/>
  <c r="F991" s="1"/>
  <c r="O541" i="8" s="1"/>
  <c r="C490" i="2"/>
  <c r="F490"/>
  <c r="K542" i="8" s="1"/>
  <c r="L542"/>
  <c r="M542"/>
  <c r="O542"/>
  <c r="K543"/>
  <c r="L543"/>
  <c r="M543"/>
  <c r="O543"/>
  <c r="K544"/>
  <c r="L544"/>
  <c r="M544"/>
  <c r="O544"/>
  <c r="K546"/>
  <c r="L546"/>
  <c r="M546"/>
  <c r="Q546" s="1"/>
  <c r="O546"/>
  <c r="K547"/>
  <c r="L547"/>
  <c r="U547" s="1"/>
  <c r="M547"/>
  <c r="F547" s="1"/>
  <c r="O547"/>
  <c r="K548"/>
  <c r="L548"/>
  <c r="M548"/>
  <c r="O548"/>
  <c r="K549"/>
  <c r="L549"/>
  <c r="M549"/>
  <c r="O549"/>
  <c r="K550"/>
  <c r="L550"/>
  <c r="F550" s="1"/>
  <c r="M550"/>
  <c r="O550"/>
  <c r="K551"/>
  <c r="L551"/>
  <c r="M551"/>
  <c r="O551"/>
  <c r="K552"/>
  <c r="L552"/>
  <c r="M552"/>
  <c r="O552"/>
  <c r="K553"/>
  <c r="Q553" s="1"/>
  <c r="L553"/>
  <c r="M553"/>
  <c r="O553"/>
  <c r="T553"/>
  <c r="K554"/>
  <c r="L554"/>
  <c r="Q554"/>
  <c r="M554"/>
  <c r="O554"/>
  <c r="K555"/>
  <c r="L555"/>
  <c r="U555" s="1"/>
  <c r="M555"/>
  <c r="O555"/>
  <c r="K556"/>
  <c r="L556"/>
  <c r="M556"/>
  <c r="O556"/>
  <c r="K557"/>
  <c r="L557"/>
  <c r="M557"/>
  <c r="O557"/>
  <c r="K558"/>
  <c r="L558"/>
  <c r="M558"/>
  <c r="O558"/>
  <c r="K559"/>
  <c r="U559" s="1"/>
  <c r="L559"/>
  <c r="M559"/>
  <c r="T559"/>
  <c r="O559"/>
  <c r="K560"/>
  <c r="L560"/>
  <c r="F560" s="1"/>
  <c r="M560"/>
  <c r="O560"/>
  <c r="K561"/>
  <c r="L561"/>
  <c r="M561"/>
  <c r="O561"/>
  <c r="K562"/>
  <c r="L562"/>
  <c r="F562" s="1"/>
  <c r="M562"/>
  <c r="O562"/>
  <c r="K563"/>
  <c r="F563" s="1"/>
  <c r="L563"/>
  <c r="M563"/>
  <c r="O563"/>
  <c r="U563"/>
  <c r="K564"/>
  <c r="L564"/>
  <c r="M564"/>
  <c r="O564"/>
  <c r="K565"/>
  <c r="L565"/>
  <c r="Q565"/>
  <c r="M565"/>
  <c r="O565"/>
  <c r="T565"/>
  <c r="U565"/>
  <c r="K566"/>
  <c r="L566"/>
  <c r="M566"/>
  <c r="Q566" s="1"/>
  <c r="O566"/>
  <c r="K567"/>
  <c r="L567"/>
  <c r="T567" s="1"/>
  <c r="M567"/>
  <c r="F567" s="1"/>
  <c r="O567"/>
  <c r="K568"/>
  <c r="L568"/>
  <c r="M568"/>
  <c r="O568"/>
  <c r="K569"/>
  <c r="L569"/>
  <c r="M569"/>
  <c r="O569"/>
  <c r="K570"/>
  <c r="L570"/>
  <c r="M570"/>
  <c r="O570"/>
  <c r="K571"/>
  <c r="L571"/>
  <c r="M571"/>
  <c r="O571"/>
  <c r="F571" s="1"/>
  <c r="K572"/>
  <c r="L572"/>
  <c r="M572"/>
  <c r="O572"/>
  <c r="K573"/>
  <c r="T573" s="1"/>
  <c r="L573"/>
  <c r="M573"/>
  <c r="O573"/>
  <c r="K574"/>
  <c r="L574"/>
  <c r="M574"/>
  <c r="O574"/>
  <c r="C471" i="2"/>
  <c r="F471"/>
  <c r="K577" i="8" s="1"/>
  <c r="L577"/>
  <c r="C712" i="2"/>
  <c r="F712"/>
  <c r="M577" i="8" s="1"/>
  <c r="C976" i="2"/>
  <c r="F976"/>
  <c r="O577" i="8"/>
  <c r="K578"/>
  <c r="L578"/>
  <c r="M578"/>
  <c r="C977" i="2"/>
  <c r="F977" s="1"/>
  <c r="O578" i="8" s="1"/>
  <c r="K579"/>
  <c r="L579"/>
  <c r="M579"/>
  <c r="C988" i="2"/>
  <c r="F988" s="1"/>
  <c r="O579" i="8" s="1"/>
  <c r="K580"/>
  <c r="L580"/>
  <c r="M580"/>
  <c r="T580" s="1"/>
  <c r="O580"/>
  <c r="F580" s="1"/>
  <c r="K581"/>
  <c r="L581"/>
  <c r="C722" i="2"/>
  <c r="F722" s="1"/>
  <c r="M581" i="8" s="1"/>
  <c r="T581" s="1"/>
  <c r="O581"/>
  <c r="K582"/>
  <c r="L582"/>
  <c r="M582"/>
  <c r="O582"/>
  <c r="K583"/>
  <c r="L583"/>
  <c r="M583"/>
  <c r="C985" i="2"/>
  <c r="F985" s="1"/>
  <c r="O583" i="8" s="1"/>
  <c r="K584"/>
  <c r="L584"/>
  <c r="F584" s="1"/>
  <c r="M584"/>
  <c r="O584"/>
  <c r="K585"/>
  <c r="T585" s="1"/>
  <c r="C626" i="2"/>
  <c r="F626"/>
  <c r="L585" i="8"/>
  <c r="M585"/>
  <c r="O585"/>
  <c r="K586"/>
  <c r="C623" i="2"/>
  <c r="F623" s="1"/>
  <c r="L586" i="8" s="1"/>
  <c r="M586"/>
  <c r="O586"/>
  <c r="F586" s="1"/>
  <c r="K587"/>
  <c r="L587"/>
  <c r="M587"/>
  <c r="O587"/>
  <c r="K588"/>
  <c r="C622" i="2"/>
  <c r="F622"/>
  <c r="L588" i="8"/>
  <c r="M588"/>
  <c r="O588"/>
  <c r="K589"/>
  <c r="T589" s="1"/>
  <c r="L589"/>
  <c r="M589"/>
  <c r="O589"/>
  <c r="U589"/>
  <c r="K590"/>
  <c r="L590"/>
  <c r="M590"/>
  <c r="C981" i="2"/>
  <c r="F981" s="1"/>
  <c r="O590" i="8" s="1"/>
  <c r="K591"/>
  <c r="L591"/>
  <c r="M591"/>
  <c r="O591"/>
  <c r="C478" i="2"/>
  <c r="F478" s="1"/>
  <c r="K592" i="8" s="1"/>
  <c r="C618" i="2"/>
  <c r="F618" s="1"/>
  <c r="L592" i="8" s="1"/>
  <c r="C714" i="2"/>
  <c r="F714"/>
  <c r="M592" i="8" s="1"/>
  <c r="C978" i="2"/>
  <c r="F978"/>
  <c r="O592" i="8"/>
  <c r="K593"/>
  <c r="L593"/>
  <c r="M593"/>
  <c r="O593"/>
  <c r="F593" s="1"/>
  <c r="K594"/>
  <c r="U594" s="1"/>
  <c r="L594"/>
  <c r="M594"/>
  <c r="T594"/>
  <c r="O594"/>
  <c r="K595"/>
  <c r="L595"/>
  <c r="M595"/>
  <c r="C987" i="2"/>
  <c r="F987"/>
  <c r="O595" i="8"/>
  <c r="C485" i="2"/>
  <c r="F485"/>
  <c r="K596" i="8"/>
  <c r="F596" s="1"/>
  <c r="L596"/>
  <c r="M596"/>
  <c r="O596"/>
  <c r="C483" i="2"/>
  <c r="F483" s="1"/>
  <c r="K597" i="8" s="1"/>
  <c r="F597" s="1"/>
  <c r="L597"/>
  <c r="M597"/>
  <c r="C986" i="2"/>
  <c r="F986"/>
  <c r="O597" i="8"/>
  <c r="K598"/>
  <c r="L598"/>
  <c r="C731" i="2"/>
  <c r="F731"/>
  <c r="M598" i="8" s="1"/>
  <c r="F598" s="1"/>
  <c r="O598"/>
  <c r="K599"/>
  <c r="L599"/>
  <c r="M599"/>
  <c r="O599"/>
  <c r="K600"/>
  <c r="L600"/>
  <c r="M600"/>
  <c r="O600"/>
  <c r="K601"/>
  <c r="L601"/>
  <c r="C729" i="2"/>
  <c r="F729"/>
  <c r="M601" i="8" s="1"/>
  <c r="O601"/>
  <c r="K602"/>
  <c r="L602"/>
  <c r="C732" i="2"/>
  <c r="F732"/>
  <c r="M602" i="8" s="1"/>
  <c r="O602"/>
  <c r="K603"/>
  <c r="C619" i="2"/>
  <c r="F619"/>
  <c r="L603" i="8"/>
  <c r="F603" s="1"/>
  <c r="M603"/>
  <c r="O603"/>
  <c r="K604"/>
  <c r="L604"/>
  <c r="M604"/>
  <c r="O604"/>
  <c r="K605"/>
  <c r="L605"/>
  <c r="M605"/>
  <c r="O605"/>
  <c r="K606"/>
  <c r="U606" s="1"/>
  <c r="L606"/>
  <c r="M606"/>
  <c r="O606"/>
  <c r="K607"/>
  <c r="C634" i="2"/>
  <c r="F634" s="1"/>
  <c r="L607" i="8" s="1"/>
  <c r="M607"/>
  <c r="U607" s="1"/>
  <c r="O607"/>
  <c r="C468" i="2"/>
  <c r="F468"/>
  <c r="K608" i="8"/>
  <c r="C616" i="2"/>
  <c r="F616" s="1"/>
  <c r="L608" i="8" s="1"/>
  <c r="C710" i="2"/>
  <c r="F710" s="1"/>
  <c r="M608" i="8" s="1"/>
  <c r="C975" i="2"/>
  <c r="F975"/>
  <c r="O608" i="8" s="1"/>
  <c r="C476" i="2"/>
  <c r="F476"/>
  <c r="K609" i="8"/>
  <c r="C621" i="2"/>
  <c r="F621" s="1"/>
  <c r="L609" i="8" s="1"/>
  <c r="C717" i="2"/>
  <c r="F717" s="1"/>
  <c r="M609" i="8" s="1"/>
  <c r="C974" i="2"/>
  <c r="F974"/>
  <c r="O609" i="8" s="1"/>
  <c r="K610"/>
  <c r="C625" i="2"/>
  <c r="F625"/>
  <c r="L610" i="8" s="1"/>
  <c r="M610"/>
  <c r="C982" i="2"/>
  <c r="F982"/>
  <c r="O610" i="8" s="1"/>
  <c r="F610" s="1"/>
  <c r="K611"/>
  <c r="L611"/>
  <c r="M611"/>
  <c r="O611"/>
  <c r="K612"/>
  <c r="L612"/>
  <c r="M612"/>
  <c r="Q612"/>
  <c r="O612"/>
  <c r="C475" i="2"/>
  <c r="F475"/>
  <c r="K613" i="8" s="1"/>
  <c r="L613"/>
  <c r="C718" i="2"/>
  <c r="F718"/>
  <c r="M613" i="8" s="1"/>
  <c r="O613"/>
  <c r="K614"/>
  <c r="L614"/>
  <c r="M614"/>
  <c r="O614"/>
  <c r="K615"/>
  <c r="C631" i="2"/>
  <c r="F631"/>
  <c r="L615" i="8" s="1"/>
  <c r="T615" s="1"/>
  <c r="M615"/>
  <c r="O615"/>
  <c r="K616"/>
  <c r="L616"/>
  <c r="M616"/>
  <c r="Q616" s="1"/>
  <c r="O616"/>
  <c r="K617"/>
  <c r="L617"/>
  <c r="Q617" s="1"/>
  <c r="M617"/>
  <c r="O617"/>
  <c r="K618"/>
  <c r="L618"/>
  <c r="M618"/>
  <c r="O618"/>
  <c r="K619"/>
  <c r="C629" i="2"/>
  <c r="F629" s="1"/>
  <c r="L619" i="8" s="1"/>
  <c r="M619"/>
  <c r="O619"/>
  <c r="K620"/>
  <c r="C632" i="2"/>
  <c r="F632" s="1"/>
  <c r="L620" i="8" s="1"/>
  <c r="M620"/>
  <c r="O620"/>
  <c r="K621"/>
  <c r="L621"/>
  <c r="F621" s="1"/>
  <c r="C724" i="2"/>
  <c r="F724" s="1"/>
  <c r="M621" i="8" s="1"/>
  <c r="O621"/>
  <c r="K622"/>
  <c r="L622"/>
  <c r="M622"/>
  <c r="C979" i="2"/>
  <c r="F979" s="1"/>
  <c r="O622" i="8" s="1"/>
  <c r="C484" i="2"/>
  <c r="F484"/>
  <c r="K623" i="8" s="1"/>
  <c r="F623" s="1"/>
  <c r="L623"/>
  <c r="M623"/>
  <c r="C983" i="2"/>
  <c r="F983" s="1"/>
  <c r="O623" i="8" s="1"/>
  <c r="K624"/>
  <c r="F624" s="1"/>
  <c r="C633" i="2"/>
  <c r="F633" s="1"/>
  <c r="L624" i="8" s="1"/>
  <c r="M624"/>
  <c r="O624"/>
  <c r="C474" i="2"/>
  <c r="F474" s="1"/>
  <c r="K625" i="8" s="1"/>
  <c r="F625" s="1"/>
  <c r="L625"/>
  <c r="M625"/>
  <c r="O625"/>
  <c r="K626"/>
  <c r="U626"/>
  <c r="L626"/>
  <c r="M626"/>
  <c r="O626"/>
  <c r="Q626"/>
  <c r="K627"/>
  <c r="L627"/>
  <c r="M627"/>
  <c r="Q627" s="1"/>
  <c r="O627"/>
  <c r="C466" i="2"/>
  <c r="F466"/>
  <c r="K628" i="8"/>
  <c r="L628"/>
  <c r="C713" i="2"/>
  <c r="F713"/>
  <c r="M628" i="8"/>
  <c r="O628"/>
  <c r="K629"/>
  <c r="L629"/>
  <c r="M629"/>
  <c r="O629"/>
  <c r="K630"/>
  <c r="C628" i="2"/>
  <c r="F628" s="1"/>
  <c r="L630" i="8" s="1"/>
  <c r="M630"/>
  <c r="O630"/>
  <c r="C480" i="2"/>
  <c r="F480"/>
  <c r="K631" i="8" s="1"/>
  <c r="F631" s="1"/>
  <c r="C624" i="2"/>
  <c r="F624"/>
  <c r="L631" i="8"/>
  <c r="M631"/>
  <c r="O631"/>
  <c r="K632"/>
  <c r="L632"/>
  <c r="M632"/>
  <c r="O632"/>
  <c r="Q632"/>
  <c r="C469" i="2"/>
  <c r="F469" s="1"/>
  <c r="K633" i="8" s="1"/>
  <c r="C615" i="2"/>
  <c r="F615"/>
  <c r="L633" i="8" s="1"/>
  <c r="C709" i="2"/>
  <c r="F709"/>
  <c r="M633" i="8"/>
  <c r="C970" i="2"/>
  <c r="F970" s="1"/>
  <c r="O633" i="8" s="1"/>
  <c r="K634"/>
  <c r="L634"/>
  <c r="M634"/>
  <c r="Q634" s="1"/>
  <c r="R634" s="1"/>
  <c r="O634"/>
  <c r="C488" i="2"/>
  <c r="F488"/>
  <c r="K635" i="8" s="1"/>
  <c r="C627" i="2"/>
  <c r="F627" s="1"/>
  <c r="L635" i="8"/>
  <c r="C720" i="2"/>
  <c r="F720" s="1"/>
  <c r="M635" i="8" s="1"/>
  <c r="C980" i="2"/>
  <c r="F980" s="1"/>
  <c r="O635" i="8" s="1"/>
  <c r="C477" i="2"/>
  <c r="F477"/>
  <c r="K636" i="8" s="1"/>
  <c r="C620" i="2"/>
  <c r="F620" s="1"/>
  <c r="L636" i="8"/>
  <c r="C716" i="2"/>
  <c r="F716" s="1"/>
  <c r="M636" i="8" s="1"/>
  <c r="O636"/>
  <c r="C467" i="2"/>
  <c r="F467" s="1"/>
  <c r="K637" i="8" s="1"/>
  <c r="C614" i="2"/>
  <c r="F614"/>
  <c r="L637" i="8" s="1"/>
  <c r="M637"/>
  <c r="C971" i="2"/>
  <c r="F971"/>
  <c r="O637" i="8" s="1"/>
  <c r="K638"/>
  <c r="L638"/>
  <c r="M638"/>
  <c r="O638"/>
  <c r="K639"/>
  <c r="L639"/>
  <c r="M639"/>
  <c r="O639"/>
  <c r="Q639"/>
  <c r="R639" s="1"/>
  <c r="K640"/>
  <c r="C630" i="2"/>
  <c r="F630" s="1"/>
  <c r="L640" i="8"/>
  <c r="T640"/>
  <c r="M640"/>
  <c r="O640"/>
  <c r="K641"/>
  <c r="L641"/>
  <c r="Q641" s="1"/>
  <c r="M641"/>
  <c r="O641"/>
  <c r="C472" i="2"/>
  <c r="F472" s="1"/>
  <c r="K642" i="8" s="1"/>
  <c r="C617" i="2"/>
  <c r="F617" s="1"/>
  <c r="L642" i="8" s="1"/>
  <c r="C715" i="2"/>
  <c r="F715"/>
  <c r="M642" i="8" s="1"/>
  <c r="C973" i="2"/>
  <c r="F973" s="1"/>
  <c r="O642" i="8"/>
  <c r="C462" i="2"/>
  <c r="F462" s="1"/>
  <c r="K643" i="8" s="1"/>
  <c r="C613" i="2"/>
  <c r="F613"/>
  <c r="L643" i="8"/>
  <c r="C707" i="2"/>
  <c r="F707"/>
  <c r="M643" i="8"/>
  <c r="C972" i="2"/>
  <c r="F972" s="1"/>
  <c r="O643" i="8" s="1"/>
  <c r="K644"/>
  <c r="L644"/>
  <c r="M644"/>
  <c r="F644" s="1"/>
  <c r="C984" i="2"/>
  <c r="F984"/>
  <c r="O644" i="8" s="1"/>
  <c r="U644" s="1"/>
  <c r="T644"/>
  <c r="K645"/>
  <c r="T645" s="1"/>
  <c r="L645"/>
  <c r="M645"/>
  <c r="F645"/>
  <c r="O645"/>
  <c r="K646"/>
  <c r="U646"/>
  <c r="L646"/>
  <c r="M646"/>
  <c r="O646"/>
  <c r="Q646"/>
  <c r="R646" s="1"/>
  <c r="K647"/>
  <c r="L647"/>
  <c r="M647"/>
  <c r="O647"/>
  <c r="K648"/>
  <c r="L648"/>
  <c r="M648"/>
  <c r="Q648"/>
  <c r="O648"/>
  <c r="K649"/>
  <c r="L649"/>
  <c r="M649"/>
  <c r="O649"/>
  <c r="K650"/>
  <c r="L650"/>
  <c r="M650"/>
  <c r="O650"/>
  <c r="K651"/>
  <c r="L651"/>
  <c r="M651"/>
  <c r="O651"/>
  <c r="K652"/>
  <c r="Q652" s="1"/>
  <c r="L652"/>
  <c r="M652"/>
  <c r="O652"/>
  <c r="K653"/>
  <c r="L653"/>
  <c r="Q653" s="1"/>
  <c r="M653"/>
  <c r="O653"/>
  <c r="K654"/>
  <c r="L654"/>
  <c r="M654"/>
  <c r="F654" s="1"/>
  <c r="O654"/>
  <c r="K655"/>
  <c r="L655"/>
  <c r="M655"/>
  <c r="O655"/>
  <c r="K656"/>
  <c r="L656"/>
  <c r="M656"/>
  <c r="O656"/>
  <c r="Q656"/>
  <c r="F496"/>
  <c r="F498"/>
  <c r="F582"/>
  <c r="F503"/>
  <c r="F589"/>
  <c r="F505"/>
  <c r="F506"/>
  <c r="F594"/>
  <c r="F588"/>
  <c r="F508"/>
  <c r="F511"/>
  <c r="F590"/>
  <c r="F513"/>
  <c r="F606"/>
  <c r="F515"/>
  <c r="F611"/>
  <c r="F612"/>
  <c r="F595"/>
  <c r="F518"/>
  <c r="F616"/>
  <c r="F520"/>
  <c r="F521"/>
  <c r="F626"/>
  <c r="F627"/>
  <c r="F523"/>
  <c r="F632"/>
  <c r="F525"/>
  <c r="F528"/>
  <c r="F607"/>
  <c r="F639"/>
  <c r="F533"/>
  <c r="F534"/>
  <c r="F538"/>
  <c r="F646"/>
  <c r="F615"/>
  <c r="F540"/>
  <c r="F546"/>
  <c r="F653"/>
  <c r="F622"/>
  <c r="F551"/>
  <c r="F553"/>
  <c r="F554"/>
  <c r="F558"/>
  <c r="F559"/>
  <c r="F561"/>
  <c r="F565"/>
  <c r="F566"/>
  <c r="F581"/>
  <c r="F568"/>
  <c r="F569"/>
  <c r="F573"/>
  <c r="F531"/>
  <c r="F527"/>
  <c r="F541"/>
  <c r="F536"/>
  <c r="F510"/>
  <c r="F497"/>
  <c r="K334"/>
  <c r="U334"/>
  <c r="L334"/>
  <c r="M334"/>
  <c r="O334"/>
  <c r="Q334"/>
  <c r="K336"/>
  <c r="L336"/>
  <c r="M336"/>
  <c r="U336" s="1"/>
  <c r="T336"/>
  <c r="O336"/>
  <c r="K337"/>
  <c r="L337"/>
  <c r="T337" s="1"/>
  <c r="M337"/>
  <c r="O337"/>
  <c r="K338"/>
  <c r="L338"/>
  <c r="M338"/>
  <c r="Q338"/>
  <c r="O338"/>
  <c r="U338"/>
  <c r="K339"/>
  <c r="L339"/>
  <c r="M339"/>
  <c r="O339"/>
  <c r="K340"/>
  <c r="U340"/>
  <c r="L340"/>
  <c r="M340"/>
  <c r="O340"/>
  <c r="Q340"/>
  <c r="T340"/>
  <c r="K341"/>
  <c r="L341"/>
  <c r="Q341"/>
  <c r="M341"/>
  <c r="O341"/>
  <c r="K342"/>
  <c r="F342" s="1"/>
  <c r="U342"/>
  <c r="L342"/>
  <c r="M342"/>
  <c r="O342"/>
  <c r="Q342"/>
  <c r="K343"/>
  <c r="L343"/>
  <c r="M343"/>
  <c r="O343"/>
  <c r="K344"/>
  <c r="L344"/>
  <c r="M344"/>
  <c r="O344"/>
  <c r="F344" s="1"/>
  <c r="K345"/>
  <c r="L345"/>
  <c r="Q345"/>
  <c r="M345"/>
  <c r="O345"/>
  <c r="K346"/>
  <c r="L346"/>
  <c r="U346" s="1"/>
  <c r="M346"/>
  <c r="O346"/>
  <c r="K359"/>
  <c r="L359"/>
  <c r="M359"/>
  <c r="O359"/>
  <c r="K360"/>
  <c r="T360"/>
  <c r="L360"/>
  <c r="M360"/>
  <c r="O360"/>
  <c r="Q360"/>
  <c r="K361"/>
  <c r="L361"/>
  <c r="Q361"/>
  <c r="M361"/>
  <c r="O361"/>
  <c r="T361" s="1"/>
  <c r="K365"/>
  <c r="L365"/>
  <c r="M365"/>
  <c r="O365"/>
  <c r="K366"/>
  <c r="U366"/>
  <c r="L366"/>
  <c r="M366"/>
  <c r="O366"/>
  <c r="T366"/>
  <c r="K369"/>
  <c r="L369"/>
  <c r="M369"/>
  <c r="O369"/>
  <c r="K383"/>
  <c r="U383"/>
  <c r="L383"/>
  <c r="M383"/>
  <c r="O383"/>
  <c r="K384"/>
  <c r="T384" s="1"/>
  <c r="L384"/>
  <c r="M384"/>
  <c r="O384"/>
  <c r="K387"/>
  <c r="L387"/>
  <c r="M387"/>
  <c r="O387"/>
  <c r="K389"/>
  <c r="T389" s="1"/>
  <c r="L389"/>
  <c r="M389"/>
  <c r="F389" s="1"/>
  <c r="O389"/>
  <c r="K390"/>
  <c r="L390"/>
  <c r="M390"/>
  <c r="O390"/>
  <c r="K391"/>
  <c r="L391"/>
  <c r="M391"/>
  <c r="O391"/>
  <c r="K392"/>
  <c r="L392"/>
  <c r="M392"/>
  <c r="O392"/>
  <c r="K393"/>
  <c r="L393"/>
  <c r="M393"/>
  <c r="T393" s="1"/>
  <c r="O393"/>
  <c r="K394"/>
  <c r="L394"/>
  <c r="M394"/>
  <c r="O394"/>
  <c r="F394" s="1"/>
  <c r="K331"/>
  <c r="L331"/>
  <c r="C690" i="2"/>
  <c r="F690" s="1"/>
  <c r="M331" i="8"/>
  <c r="C955" i="2"/>
  <c r="F955" s="1"/>
  <c r="O331" i="8" s="1"/>
  <c r="K332"/>
  <c r="C569" i="2"/>
  <c r="F569"/>
  <c r="L332" i="8" s="1"/>
  <c r="M332"/>
  <c r="C952" i="2"/>
  <c r="F952"/>
  <c r="O332" i="8" s="1"/>
  <c r="K333"/>
  <c r="L333"/>
  <c r="M333"/>
  <c r="O333"/>
  <c r="T333"/>
  <c r="C428" i="2"/>
  <c r="F428" s="1"/>
  <c r="K335" i="8"/>
  <c r="C567" i="2"/>
  <c r="F567" s="1"/>
  <c r="L335" i="8" s="1"/>
  <c r="C688" i="2"/>
  <c r="F688"/>
  <c r="M335" i="8"/>
  <c r="O335"/>
  <c r="K347"/>
  <c r="L347"/>
  <c r="M347"/>
  <c r="O347"/>
  <c r="K348"/>
  <c r="L348"/>
  <c r="M348"/>
  <c r="T348" s="1"/>
  <c r="O348"/>
  <c r="C456" i="2"/>
  <c r="F456"/>
  <c r="K349" i="8" s="1"/>
  <c r="L349"/>
  <c r="C702" i="2"/>
  <c r="F702" s="1"/>
  <c r="M349" i="8" s="1"/>
  <c r="C967" i="2"/>
  <c r="F967"/>
  <c r="O349" i="8" s="1"/>
  <c r="K350"/>
  <c r="L350"/>
  <c r="M350"/>
  <c r="O350"/>
  <c r="K351"/>
  <c r="L351"/>
  <c r="M351"/>
  <c r="O351"/>
  <c r="C438" i="2"/>
  <c r="F438" s="1"/>
  <c r="K352" i="8" s="1"/>
  <c r="C570" i="2"/>
  <c r="F570"/>
  <c r="L352" i="8" s="1"/>
  <c r="C691" i="2"/>
  <c r="F691" s="1"/>
  <c r="M352" i="8"/>
  <c r="C954" i="2"/>
  <c r="F954" s="1"/>
  <c r="O352" i="8" s="1"/>
  <c r="K353"/>
  <c r="L353"/>
  <c r="M353"/>
  <c r="O353"/>
  <c r="K354"/>
  <c r="L354"/>
  <c r="M354"/>
  <c r="O354"/>
  <c r="C450" i="2"/>
  <c r="F450"/>
  <c r="K355" i="8" s="1"/>
  <c r="L355"/>
  <c r="C692" i="2"/>
  <c r="F692" s="1"/>
  <c r="M355" i="8" s="1"/>
  <c r="C957" i="2"/>
  <c r="F957"/>
  <c r="O355" i="8" s="1"/>
  <c r="K356"/>
  <c r="L356"/>
  <c r="M356"/>
  <c r="O356"/>
  <c r="K357"/>
  <c r="L357"/>
  <c r="M357"/>
  <c r="F357" s="1"/>
  <c r="O357"/>
  <c r="C454" i="2"/>
  <c r="F454"/>
  <c r="K358" i="8"/>
  <c r="L358"/>
  <c r="M358"/>
  <c r="C964" i="2"/>
  <c r="F964"/>
  <c r="O358" i="8" s="1"/>
  <c r="K362"/>
  <c r="L362"/>
  <c r="C704" i="2"/>
  <c r="F704" s="1"/>
  <c r="M362" i="8"/>
  <c r="F362" s="1"/>
  <c r="O362"/>
  <c r="K363"/>
  <c r="L363"/>
  <c r="F363" s="1"/>
  <c r="Q363"/>
  <c r="M363"/>
  <c r="O363"/>
  <c r="T363"/>
  <c r="C444" i="2"/>
  <c r="F444" s="1"/>
  <c r="K364" i="8" s="1"/>
  <c r="L364"/>
  <c r="M364"/>
  <c r="O364"/>
  <c r="C443" i="2"/>
  <c r="F443"/>
  <c r="K367" i="8"/>
  <c r="C575" i="2"/>
  <c r="F575" s="1"/>
  <c r="L367" i="8" s="1"/>
  <c r="C694" i="2"/>
  <c r="F694"/>
  <c r="M367" i="8" s="1"/>
  <c r="O367"/>
  <c r="K368"/>
  <c r="L368"/>
  <c r="C705" i="2"/>
  <c r="F705"/>
  <c r="M368" i="8" s="1"/>
  <c r="O368"/>
  <c r="K370"/>
  <c r="T370"/>
  <c r="L370"/>
  <c r="M370"/>
  <c r="O370"/>
  <c r="Q370"/>
  <c r="K371"/>
  <c r="L371"/>
  <c r="M371"/>
  <c r="Q371" s="1"/>
  <c r="R371" s="1"/>
  <c r="O371"/>
  <c r="K372"/>
  <c r="T372"/>
  <c r="L372"/>
  <c r="M372"/>
  <c r="O372"/>
  <c r="Q372"/>
  <c r="K373"/>
  <c r="Q373" s="1"/>
  <c r="L373"/>
  <c r="M373"/>
  <c r="C962" i="2"/>
  <c r="F962" s="1"/>
  <c r="O373" i="8" s="1"/>
  <c r="F373" s="1"/>
  <c r="C431" i="2"/>
  <c r="F431"/>
  <c r="K374" i="8" s="1"/>
  <c r="C568" i="2"/>
  <c r="F568" s="1"/>
  <c r="L374" i="8" s="1"/>
  <c r="C687" i="2"/>
  <c r="F687"/>
  <c r="M374" i="8" s="1"/>
  <c r="C951" i="2"/>
  <c r="F951" s="1"/>
  <c r="O374" i="8"/>
  <c r="K375"/>
  <c r="L375"/>
  <c r="M375"/>
  <c r="O375"/>
  <c r="K376"/>
  <c r="U376"/>
  <c r="L376"/>
  <c r="M376"/>
  <c r="O376"/>
  <c r="T376"/>
  <c r="K377"/>
  <c r="C578" i="2"/>
  <c r="F578"/>
  <c r="L377" i="8"/>
  <c r="F377" s="1"/>
  <c r="M377"/>
  <c r="O377"/>
  <c r="K378"/>
  <c r="L378"/>
  <c r="M378"/>
  <c r="C956" i="2"/>
  <c r="F956"/>
  <c r="O378" i="8" s="1"/>
  <c r="T378"/>
  <c r="C440" i="2"/>
  <c r="F440" s="1"/>
  <c r="K379" i="8" s="1"/>
  <c r="C573" i="2"/>
  <c r="F573"/>
  <c r="L379" i="8" s="1"/>
  <c r="F379" s="1"/>
  <c r="M379"/>
  <c r="O379"/>
  <c r="K380"/>
  <c r="L380"/>
  <c r="C697" i="2"/>
  <c r="F697"/>
  <c r="M380" i="8"/>
  <c r="C961" i="2"/>
  <c r="F961" s="1"/>
  <c r="O380" i="8" s="1"/>
  <c r="K381"/>
  <c r="T381"/>
  <c r="L381"/>
  <c r="M381"/>
  <c r="O381"/>
  <c r="Q381"/>
  <c r="K382"/>
  <c r="L382"/>
  <c r="M382"/>
  <c r="O382"/>
  <c r="C449" i="2"/>
  <c r="F449" s="1"/>
  <c r="K385" i="8"/>
  <c r="L385"/>
  <c r="C699" i="2"/>
  <c r="F699" s="1"/>
  <c r="M385" i="8"/>
  <c r="O385"/>
  <c r="K386"/>
  <c r="L386"/>
  <c r="M386"/>
  <c r="Q386"/>
  <c r="O386"/>
  <c r="C423" i="2"/>
  <c r="F423"/>
  <c r="K388" i="8" s="1"/>
  <c r="L388"/>
  <c r="M388"/>
  <c r="O388"/>
  <c r="K395"/>
  <c r="L395"/>
  <c r="M395"/>
  <c r="T395" s="1"/>
  <c r="O395"/>
  <c r="K396"/>
  <c r="L396"/>
  <c r="M396"/>
  <c r="Q396" s="1"/>
  <c r="R396" s="1"/>
  <c r="O396"/>
  <c r="U396" s="1"/>
  <c r="K397"/>
  <c r="L397"/>
  <c r="M397"/>
  <c r="O397"/>
  <c r="K398"/>
  <c r="L398"/>
  <c r="M398"/>
  <c r="T398" s="1"/>
  <c r="O398"/>
  <c r="K399"/>
  <c r="L399"/>
  <c r="M399"/>
  <c r="O399"/>
  <c r="K400"/>
  <c r="L400"/>
  <c r="M400"/>
  <c r="O400"/>
  <c r="K401"/>
  <c r="L401"/>
  <c r="M401"/>
  <c r="O401"/>
  <c r="K402"/>
  <c r="L402"/>
  <c r="M402"/>
  <c r="Q402"/>
  <c r="R402" s="1"/>
  <c r="O402"/>
  <c r="K403"/>
  <c r="T403"/>
  <c r="L403"/>
  <c r="M403"/>
  <c r="O403"/>
  <c r="Q403"/>
  <c r="R403" s="1"/>
  <c r="K404"/>
  <c r="L404"/>
  <c r="M404"/>
  <c r="Q404" s="1"/>
  <c r="O404"/>
  <c r="K405"/>
  <c r="T405"/>
  <c r="L405"/>
  <c r="M405"/>
  <c r="O405"/>
  <c r="Q405"/>
  <c r="K406"/>
  <c r="L406"/>
  <c r="M406"/>
  <c r="Q406"/>
  <c r="R406" s="1"/>
  <c r="O406"/>
  <c r="K407"/>
  <c r="T407"/>
  <c r="L407"/>
  <c r="M407"/>
  <c r="O407"/>
  <c r="Q407"/>
  <c r="K408"/>
  <c r="L408"/>
  <c r="M408"/>
  <c r="O408"/>
  <c r="K409"/>
  <c r="L409"/>
  <c r="M409"/>
  <c r="O409"/>
  <c r="K410"/>
  <c r="U410"/>
  <c r="L410"/>
  <c r="M410"/>
  <c r="O410"/>
  <c r="Q410" s="1"/>
  <c r="R410" s="1"/>
  <c r="K416"/>
  <c r="L416"/>
  <c r="Q416" s="1"/>
  <c r="R416" s="1"/>
  <c r="M416"/>
  <c r="O416"/>
  <c r="K417"/>
  <c r="L417"/>
  <c r="F417" s="1"/>
  <c r="M417"/>
  <c r="O417"/>
  <c r="K419"/>
  <c r="F419" s="1"/>
  <c r="L419"/>
  <c r="M419"/>
  <c r="O419"/>
  <c r="Q419"/>
  <c r="K420"/>
  <c r="L420"/>
  <c r="U420" s="1"/>
  <c r="M420"/>
  <c r="O420"/>
  <c r="K421"/>
  <c r="L421"/>
  <c r="Q421" s="1"/>
  <c r="R421" s="1"/>
  <c r="M421"/>
  <c r="O421"/>
  <c r="K422"/>
  <c r="L422"/>
  <c r="M422"/>
  <c r="O422"/>
  <c r="K423"/>
  <c r="L423"/>
  <c r="Q423" s="1"/>
  <c r="R423" s="1"/>
  <c r="M423"/>
  <c r="O423"/>
  <c r="K424"/>
  <c r="Q424" s="1"/>
  <c r="R424" s="1"/>
  <c r="L424"/>
  <c r="M424"/>
  <c r="O424"/>
  <c r="K425"/>
  <c r="L425"/>
  <c r="M425"/>
  <c r="O425"/>
  <c r="K428"/>
  <c r="L428"/>
  <c r="M428"/>
  <c r="O428"/>
  <c r="K429"/>
  <c r="F429" s="1"/>
  <c r="L429"/>
  <c r="M429"/>
  <c r="O429"/>
  <c r="Q429"/>
  <c r="K431"/>
  <c r="L431"/>
  <c r="M431"/>
  <c r="Q431"/>
  <c r="R431" s="1"/>
  <c r="O431"/>
  <c r="K432"/>
  <c r="L432"/>
  <c r="F432" s="1"/>
  <c r="M432"/>
  <c r="O432"/>
  <c r="K433"/>
  <c r="L433"/>
  <c r="Q433"/>
  <c r="M433"/>
  <c r="O433"/>
  <c r="K434"/>
  <c r="T434"/>
  <c r="L434"/>
  <c r="M434"/>
  <c r="O434"/>
  <c r="Q434"/>
  <c r="K435"/>
  <c r="L435"/>
  <c r="M435"/>
  <c r="F435" s="1"/>
  <c r="O435"/>
  <c r="K436"/>
  <c r="U436"/>
  <c r="L436"/>
  <c r="M436"/>
  <c r="O436"/>
  <c r="Q436"/>
  <c r="K438"/>
  <c r="L438"/>
  <c r="M438"/>
  <c r="U438" s="1"/>
  <c r="O438"/>
  <c r="K439"/>
  <c r="L439"/>
  <c r="F439" s="1"/>
  <c r="M439"/>
  <c r="O439"/>
  <c r="U439"/>
  <c r="K441"/>
  <c r="L441"/>
  <c r="Q441" s="1"/>
  <c r="R441" s="1"/>
  <c r="M441"/>
  <c r="T441" s="1"/>
  <c r="O441"/>
  <c r="K445"/>
  <c r="L445"/>
  <c r="Q445" s="1"/>
  <c r="M445"/>
  <c r="O445"/>
  <c r="T445"/>
  <c r="K446"/>
  <c r="L446"/>
  <c r="M446"/>
  <c r="O446"/>
  <c r="K447"/>
  <c r="L447"/>
  <c r="M447"/>
  <c r="F447" s="1"/>
  <c r="O447"/>
  <c r="K448"/>
  <c r="U448"/>
  <c r="L448"/>
  <c r="M448"/>
  <c r="O448"/>
  <c r="Q448"/>
  <c r="K450"/>
  <c r="U450" s="1"/>
  <c r="L450"/>
  <c r="M450"/>
  <c r="O450"/>
  <c r="K454"/>
  <c r="U454"/>
  <c r="L454"/>
  <c r="M454"/>
  <c r="O454"/>
  <c r="Q454"/>
  <c r="R454" s="1"/>
  <c r="K455"/>
  <c r="U455" s="1"/>
  <c r="L455"/>
  <c r="M455"/>
  <c r="T455"/>
  <c r="O455"/>
  <c r="K456"/>
  <c r="L456"/>
  <c r="M456"/>
  <c r="O456"/>
  <c r="K457"/>
  <c r="L457"/>
  <c r="M457"/>
  <c r="Q457"/>
  <c r="R457" s="1"/>
  <c r="O457"/>
  <c r="K458"/>
  <c r="L458"/>
  <c r="M458"/>
  <c r="O458"/>
  <c r="K459"/>
  <c r="L459"/>
  <c r="M459"/>
  <c r="O459"/>
  <c r="K460"/>
  <c r="L460"/>
  <c r="M460"/>
  <c r="O460"/>
  <c r="K461"/>
  <c r="L461"/>
  <c r="M461"/>
  <c r="O461"/>
  <c r="K462"/>
  <c r="L462"/>
  <c r="M462"/>
  <c r="O462"/>
  <c r="K463"/>
  <c r="L463"/>
  <c r="M463"/>
  <c r="O463"/>
  <c r="K464"/>
  <c r="L464"/>
  <c r="F464" s="1"/>
  <c r="Q464"/>
  <c r="R464" s="1"/>
  <c r="M464"/>
  <c r="O464"/>
  <c r="T464"/>
  <c r="K465"/>
  <c r="L465"/>
  <c r="M465"/>
  <c r="O465"/>
  <c r="K466"/>
  <c r="L466"/>
  <c r="Q466"/>
  <c r="M466"/>
  <c r="O466"/>
  <c r="K467"/>
  <c r="F467" s="1"/>
  <c r="T467"/>
  <c r="L467"/>
  <c r="M467"/>
  <c r="O467"/>
  <c r="Q467"/>
  <c r="K468"/>
  <c r="L468"/>
  <c r="M468"/>
  <c r="F468" s="1"/>
  <c r="O468"/>
  <c r="K469"/>
  <c r="F469" s="1"/>
  <c r="U469"/>
  <c r="L469"/>
  <c r="M469"/>
  <c r="O469"/>
  <c r="Q469"/>
  <c r="K470"/>
  <c r="L470"/>
  <c r="U470" s="1"/>
  <c r="M470"/>
  <c r="O470"/>
  <c r="K471"/>
  <c r="T471" s="1"/>
  <c r="L471"/>
  <c r="M471"/>
  <c r="O471"/>
  <c r="U471"/>
  <c r="K472"/>
  <c r="L472"/>
  <c r="M472"/>
  <c r="O472"/>
  <c r="K473"/>
  <c r="L473"/>
  <c r="M473"/>
  <c r="O473"/>
  <c r="T473"/>
  <c r="K474"/>
  <c r="L474"/>
  <c r="Q474"/>
  <c r="M474"/>
  <c r="O474"/>
  <c r="K475"/>
  <c r="T475"/>
  <c r="L475"/>
  <c r="M475"/>
  <c r="O475"/>
  <c r="Q475"/>
  <c r="K476"/>
  <c r="L476"/>
  <c r="M476"/>
  <c r="U476" s="1"/>
  <c r="O476"/>
  <c r="K477"/>
  <c r="U477"/>
  <c r="L477"/>
  <c r="M477"/>
  <c r="O477"/>
  <c r="Q477"/>
  <c r="R477" s="1"/>
  <c r="K478"/>
  <c r="L478"/>
  <c r="M478"/>
  <c r="U478" s="1"/>
  <c r="O478"/>
  <c r="K413"/>
  <c r="L413"/>
  <c r="T413" s="1"/>
  <c r="M413"/>
  <c r="O413"/>
  <c r="U413"/>
  <c r="K414"/>
  <c r="L414"/>
  <c r="Q414" s="1"/>
  <c r="M414"/>
  <c r="T414" s="1"/>
  <c r="O414"/>
  <c r="C430" i="2"/>
  <c r="F430"/>
  <c r="K415" i="8" s="1"/>
  <c r="C587" i="2"/>
  <c r="F587" s="1"/>
  <c r="L415" i="8" s="1"/>
  <c r="C689" i="2"/>
  <c r="F689"/>
  <c r="M415" i="8" s="1"/>
  <c r="C930" i="2"/>
  <c r="F930" s="1"/>
  <c r="O415" i="8"/>
  <c r="C425" i="2"/>
  <c r="F425" s="1"/>
  <c r="K418" i="8" s="1"/>
  <c r="L418"/>
  <c r="M418"/>
  <c r="C933" i="2"/>
  <c r="F933" s="1"/>
  <c r="O418" i="8" s="1"/>
  <c r="K426"/>
  <c r="U426"/>
  <c r="L426"/>
  <c r="M426"/>
  <c r="O426"/>
  <c r="Q426"/>
  <c r="C418" i="2"/>
  <c r="F418"/>
  <c r="K427" i="8" s="1"/>
  <c r="C580" i="2"/>
  <c r="F580" s="1"/>
  <c r="L427" i="8"/>
  <c r="C684" i="2"/>
  <c r="F684" s="1"/>
  <c r="M427" i="8" s="1"/>
  <c r="C926" i="2"/>
  <c r="F926"/>
  <c r="O427" i="8" s="1"/>
  <c r="K430"/>
  <c r="L430"/>
  <c r="M430"/>
  <c r="C927" i="2"/>
  <c r="F927" s="1"/>
  <c r="O430" i="8" s="1"/>
  <c r="C434" i="2"/>
  <c r="F434" s="1"/>
  <c r="K437" i="8" s="1"/>
  <c r="L437"/>
  <c r="M437"/>
  <c r="O437"/>
  <c r="C426" i="2"/>
  <c r="F426" s="1"/>
  <c r="K440" i="8" s="1"/>
  <c r="L440"/>
  <c r="M440"/>
  <c r="O440"/>
  <c r="C447" i="2"/>
  <c r="F447" s="1"/>
  <c r="K442" i="8"/>
  <c r="L442"/>
  <c r="M442"/>
  <c r="O442"/>
  <c r="F442" s="1"/>
  <c r="K443"/>
  <c r="L443"/>
  <c r="M443"/>
  <c r="F443" s="1"/>
  <c r="O443"/>
  <c r="K444"/>
  <c r="L444"/>
  <c r="M444"/>
  <c r="O444"/>
  <c r="T444"/>
  <c r="C459" i="2"/>
  <c r="F459" s="1"/>
  <c r="K449" i="8" s="1"/>
  <c r="L449"/>
  <c r="M449"/>
  <c r="C948" i="2"/>
  <c r="F948"/>
  <c r="O449" i="8" s="1"/>
  <c r="C419" i="2"/>
  <c r="F419" s="1"/>
  <c r="L451" i="8"/>
  <c r="M451"/>
  <c r="O451"/>
  <c r="L452"/>
  <c r="M452"/>
  <c r="O452"/>
  <c r="C445" i="2"/>
  <c r="F445" s="1"/>
  <c r="K453" i="8"/>
  <c r="F453" s="1"/>
  <c r="Q453"/>
  <c r="L453"/>
  <c r="M453"/>
  <c r="O453"/>
  <c r="T453"/>
  <c r="C441" i="2"/>
  <c r="F441" s="1"/>
  <c r="K479" i="8" s="1"/>
  <c r="C588" i="2"/>
  <c r="F588"/>
  <c r="L479" i="8" s="1"/>
  <c r="M479"/>
  <c r="O479"/>
  <c r="K480"/>
  <c r="L480"/>
  <c r="M480"/>
  <c r="O480"/>
  <c r="U480"/>
  <c r="K481"/>
  <c r="L481"/>
  <c r="M481"/>
  <c r="O481"/>
  <c r="K482"/>
  <c r="L482"/>
  <c r="M482"/>
  <c r="F482" s="1"/>
  <c r="T482"/>
  <c r="O482"/>
  <c r="K483"/>
  <c r="L483"/>
  <c r="Q483"/>
  <c r="M483"/>
  <c r="O483"/>
  <c r="K484"/>
  <c r="L484"/>
  <c r="T484" s="1"/>
  <c r="M484"/>
  <c r="O484"/>
  <c r="K485"/>
  <c r="L485"/>
  <c r="M485"/>
  <c r="O485"/>
  <c r="K486"/>
  <c r="U486" s="1"/>
  <c r="L486"/>
  <c r="M486"/>
  <c r="T486"/>
  <c r="O486"/>
  <c r="K487"/>
  <c r="L487"/>
  <c r="M487"/>
  <c r="O487"/>
  <c r="K488"/>
  <c r="L488"/>
  <c r="M488"/>
  <c r="O488"/>
  <c r="F488" s="1"/>
  <c r="K489"/>
  <c r="L489"/>
  <c r="M489"/>
  <c r="O489"/>
  <c r="K490"/>
  <c r="T490" s="1"/>
  <c r="L490"/>
  <c r="M490"/>
  <c r="O490"/>
  <c r="U490"/>
  <c r="K491"/>
  <c r="L491"/>
  <c r="M491"/>
  <c r="O491"/>
  <c r="K492"/>
  <c r="L492"/>
  <c r="M492"/>
  <c r="F492" s="1"/>
  <c r="O492"/>
  <c r="F413"/>
  <c r="F414"/>
  <c r="F336"/>
  <c r="F338"/>
  <c r="F340"/>
  <c r="F421"/>
  <c r="F423"/>
  <c r="F424"/>
  <c r="F426"/>
  <c r="F346"/>
  <c r="F348"/>
  <c r="F431"/>
  <c r="F433"/>
  <c r="F434"/>
  <c r="F436"/>
  <c r="F438"/>
  <c r="F360"/>
  <c r="F441"/>
  <c r="F444"/>
  <c r="F445"/>
  <c r="F366"/>
  <c r="F370"/>
  <c r="F448"/>
  <c r="F372"/>
  <c r="F454"/>
  <c r="F455"/>
  <c r="F457"/>
  <c r="F383"/>
  <c r="F384"/>
  <c r="F391"/>
  <c r="F466"/>
  <c r="F393"/>
  <c r="F395"/>
  <c r="F470"/>
  <c r="F397"/>
  <c r="F399"/>
  <c r="F474"/>
  <c r="F401"/>
  <c r="F475"/>
  <c r="F476"/>
  <c r="F403"/>
  <c r="F477"/>
  <c r="F478"/>
  <c r="F405"/>
  <c r="F481"/>
  <c r="F407"/>
  <c r="F483"/>
  <c r="F409"/>
  <c r="F486"/>
  <c r="F378"/>
  <c r="F385"/>
  <c r="F367"/>
  <c r="K171"/>
  <c r="L171"/>
  <c r="M171"/>
  <c r="T171" s="1"/>
  <c r="O171"/>
  <c r="K172"/>
  <c r="L172"/>
  <c r="M172"/>
  <c r="F172" s="1"/>
  <c r="O172"/>
  <c r="K174"/>
  <c r="L174"/>
  <c r="M174"/>
  <c r="O174"/>
  <c r="K177"/>
  <c r="T177" s="1"/>
  <c r="L177"/>
  <c r="M177"/>
  <c r="O177"/>
  <c r="K178"/>
  <c r="L178"/>
  <c r="M178"/>
  <c r="Q178"/>
  <c r="O178"/>
  <c r="K180"/>
  <c r="L180"/>
  <c r="M180"/>
  <c r="O180"/>
  <c r="K181"/>
  <c r="L181"/>
  <c r="M181"/>
  <c r="O181"/>
  <c r="K182"/>
  <c r="L182"/>
  <c r="M182"/>
  <c r="O182"/>
  <c r="K183"/>
  <c r="L183"/>
  <c r="M183"/>
  <c r="O183"/>
  <c r="K184"/>
  <c r="L184"/>
  <c r="M184"/>
  <c r="O184"/>
  <c r="K185"/>
  <c r="L185"/>
  <c r="M185"/>
  <c r="O185"/>
  <c r="K188"/>
  <c r="L188"/>
  <c r="M188"/>
  <c r="O188"/>
  <c r="K189"/>
  <c r="L189"/>
  <c r="M189"/>
  <c r="O189"/>
  <c r="Q189" s="1"/>
  <c r="K190"/>
  <c r="T190"/>
  <c r="L190"/>
  <c r="F190" s="1"/>
  <c r="M190"/>
  <c r="O190"/>
  <c r="Q190"/>
  <c r="K191"/>
  <c r="L191"/>
  <c r="M191"/>
  <c r="O191"/>
  <c r="K192"/>
  <c r="T192"/>
  <c r="L192"/>
  <c r="M192"/>
  <c r="O192"/>
  <c r="Q192"/>
  <c r="K193"/>
  <c r="L193"/>
  <c r="M193"/>
  <c r="T193" s="1"/>
  <c r="O193"/>
  <c r="K194"/>
  <c r="L194"/>
  <c r="M194"/>
  <c r="O194"/>
  <c r="K197"/>
  <c r="L197"/>
  <c r="M197"/>
  <c r="O197"/>
  <c r="K199"/>
  <c r="T199" s="1"/>
  <c r="L199"/>
  <c r="M199"/>
  <c r="O199"/>
  <c r="K202"/>
  <c r="L202"/>
  <c r="M202"/>
  <c r="O202"/>
  <c r="K203"/>
  <c r="L203"/>
  <c r="M203"/>
  <c r="O203"/>
  <c r="K204"/>
  <c r="L204"/>
  <c r="M204"/>
  <c r="O204"/>
  <c r="K205"/>
  <c r="L205"/>
  <c r="M205"/>
  <c r="O205"/>
  <c r="K207"/>
  <c r="L207"/>
  <c r="M207"/>
  <c r="O207"/>
  <c r="K208"/>
  <c r="L208"/>
  <c r="M208"/>
  <c r="O208"/>
  <c r="K211"/>
  <c r="L211"/>
  <c r="M211"/>
  <c r="O211"/>
  <c r="K215"/>
  <c r="L215"/>
  <c r="M215"/>
  <c r="F215" s="1"/>
  <c r="O215"/>
  <c r="K216"/>
  <c r="L216"/>
  <c r="M216"/>
  <c r="O216"/>
  <c r="Q216" s="1"/>
  <c r="R216" s="1"/>
  <c r="K217"/>
  <c r="T217"/>
  <c r="L217"/>
  <c r="M217"/>
  <c r="O217"/>
  <c r="Q217"/>
  <c r="K218"/>
  <c r="L218"/>
  <c r="M218"/>
  <c r="Q218" s="1"/>
  <c r="R218" s="1"/>
  <c r="O218"/>
  <c r="K220"/>
  <c r="L220"/>
  <c r="M220"/>
  <c r="O220"/>
  <c r="K222"/>
  <c r="L222"/>
  <c r="M222"/>
  <c r="O222"/>
  <c r="K223"/>
  <c r="L223"/>
  <c r="M223"/>
  <c r="O223"/>
  <c r="F223" s="1"/>
  <c r="C393" i="2"/>
  <c r="F393"/>
  <c r="K167" i="8"/>
  <c r="C540" i="2"/>
  <c r="F540" s="1"/>
  <c r="L167" i="8" s="1"/>
  <c r="C665" i="2"/>
  <c r="F665" s="1"/>
  <c r="M167" i="8" s="1"/>
  <c r="C904" i="2"/>
  <c r="F904"/>
  <c r="O167" i="8" s="1"/>
  <c r="K168"/>
  <c r="L168"/>
  <c r="M168"/>
  <c r="O168"/>
  <c r="C404" i="2"/>
  <c r="F404" s="1"/>
  <c r="K169" i="8" s="1"/>
  <c r="L169"/>
  <c r="M169"/>
  <c r="O169"/>
  <c r="C395" i="2"/>
  <c r="F395"/>
  <c r="K170" i="8"/>
  <c r="L170"/>
  <c r="C676" i="2"/>
  <c r="F676"/>
  <c r="M170" i="8" s="1"/>
  <c r="O170"/>
  <c r="C413" i="2"/>
  <c r="F413" s="1"/>
  <c r="K173" i="8" s="1"/>
  <c r="C550" i="2"/>
  <c r="F550"/>
  <c r="L173" i="8" s="1"/>
  <c r="M173"/>
  <c r="O173"/>
  <c r="K175"/>
  <c r="C545" i="2"/>
  <c r="F545"/>
  <c r="L175" i="8" s="1"/>
  <c r="F175" s="1"/>
  <c r="M175"/>
  <c r="O175"/>
  <c r="K176"/>
  <c r="U176" s="1"/>
  <c r="L176"/>
  <c r="M176"/>
  <c r="O176"/>
  <c r="K179"/>
  <c r="L179"/>
  <c r="M179"/>
  <c r="C918" i="2"/>
  <c r="F918" s="1"/>
  <c r="O179" i="8"/>
  <c r="C406" i="2"/>
  <c r="F406" s="1"/>
  <c r="K186" i="8" s="1"/>
  <c r="L186"/>
  <c r="M186"/>
  <c r="C912" i="2"/>
  <c r="F912" s="1"/>
  <c r="O186" i="8"/>
  <c r="K187"/>
  <c r="L187"/>
  <c r="C669" i="2"/>
  <c r="F669"/>
  <c r="M187" i="8" s="1"/>
  <c r="F187" s="1"/>
  <c r="C913" i="2"/>
  <c r="F913"/>
  <c r="O187" i="8"/>
  <c r="K195"/>
  <c r="L195"/>
  <c r="C668" i="2"/>
  <c r="F668" s="1"/>
  <c r="M195" i="8" s="1"/>
  <c r="C907" i="2"/>
  <c r="F907" s="1"/>
  <c r="O195" i="8" s="1"/>
  <c r="C405" i="2"/>
  <c r="F405"/>
  <c r="K196" i="8"/>
  <c r="Q196" s="1"/>
  <c r="L196"/>
  <c r="M196"/>
  <c r="C920" i="2"/>
  <c r="F920" s="1"/>
  <c r="O196" i="8" s="1"/>
  <c r="K198"/>
  <c r="L198"/>
  <c r="M198"/>
  <c r="C921" i="2"/>
  <c r="F921" s="1"/>
  <c r="O198" i="8" s="1"/>
  <c r="K200"/>
  <c r="L200"/>
  <c r="M200"/>
  <c r="O200"/>
  <c r="K201"/>
  <c r="L201"/>
  <c r="M201"/>
  <c r="O201"/>
  <c r="C403" i="2"/>
  <c r="F403" s="1"/>
  <c r="K206" i="8" s="1"/>
  <c r="L206"/>
  <c r="M206"/>
  <c r="O206"/>
  <c r="C412" i="2"/>
  <c r="F412" s="1"/>
  <c r="K209" i="8" s="1"/>
  <c r="L209"/>
  <c r="M209"/>
  <c r="O209"/>
  <c r="K210"/>
  <c r="L210"/>
  <c r="M210"/>
  <c r="Q210" s="1"/>
  <c r="R210" s="1"/>
  <c r="C919" i="2"/>
  <c r="F919" s="1"/>
  <c r="O210" i="8" s="1"/>
  <c r="K212"/>
  <c r="T212" s="1"/>
  <c r="L212"/>
  <c r="Q212" s="1"/>
  <c r="M212"/>
  <c r="O212"/>
  <c r="U212"/>
  <c r="C414" i="2"/>
  <c r="F414" s="1"/>
  <c r="K213" i="8" s="1"/>
  <c r="L213"/>
  <c r="M213"/>
  <c r="O213"/>
  <c r="C386" i="2"/>
  <c r="F386"/>
  <c r="K214" i="8"/>
  <c r="C538" i="2"/>
  <c r="F538" s="1"/>
  <c r="L214" i="8" s="1"/>
  <c r="C658" i="2"/>
  <c r="F658" s="1"/>
  <c r="M214" i="8" s="1"/>
  <c r="O214"/>
  <c r="C397" i="2"/>
  <c r="F397" s="1"/>
  <c r="K219" i="8" s="1"/>
  <c r="C546" i="2"/>
  <c r="F546" s="1"/>
  <c r="L219" i="8" s="1"/>
  <c r="C673" i="2"/>
  <c r="F673"/>
  <c r="M219" i="8" s="1"/>
  <c r="O219"/>
  <c r="K221"/>
  <c r="L221"/>
  <c r="F221" s="1"/>
  <c r="M221"/>
  <c r="C910" i="2"/>
  <c r="F910" s="1"/>
  <c r="O221" i="8"/>
  <c r="K224"/>
  <c r="L224"/>
  <c r="M224"/>
  <c r="C906" i="2"/>
  <c r="F906" s="1"/>
  <c r="O224" i="8" s="1"/>
  <c r="K225"/>
  <c r="L225"/>
  <c r="T225" s="1"/>
  <c r="M225"/>
  <c r="O225"/>
  <c r="C398" i="2"/>
  <c r="F398"/>
  <c r="K226" i="8"/>
  <c r="C541" i="2"/>
  <c r="F541" s="1"/>
  <c r="L226" i="8" s="1"/>
  <c r="C666" i="2"/>
  <c r="F666"/>
  <c r="M226" i="8" s="1"/>
  <c r="C911" i="2"/>
  <c r="F911" s="1"/>
  <c r="O226" i="8" s="1"/>
  <c r="K227"/>
  <c r="U227"/>
  <c r="L227"/>
  <c r="M227"/>
  <c r="O227"/>
  <c r="Q227"/>
  <c r="R227" s="1"/>
  <c r="C392" i="2"/>
  <c r="F392" s="1"/>
  <c r="K228" i="8" s="1"/>
  <c r="C539" i="2"/>
  <c r="F539"/>
  <c r="L228" i="8" s="1"/>
  <c r="C664" i="2"/>
  <c r="F664"/>
  <c r="M228" i="8"/>
  <c r="O228"/>
  <c r="K229"/>
  <c r="L229"/>
  <c r="M229"/>
  <c r="U229" s="1"/>
  <c r="O229"/>
  <c r="K230"/>
  <c r="L230"/>
  <c r="M230"/>
  <c r="O230"/>
  <c r="T230"/>
  <c r="K231"/>
  <c r="L231"/>
  <c r="M231"/>
  <c r="O231"/>
  <c r="K232"/>
  <c r="L232"/>
  <c r="M232"/>
  <c r="O232"/>
  <c r="K233"/>
  <c r="L233"/>
  <c r="M233"/>
  <c r="O233"/>
  <c r="K234"/>
  <c r="L234"/>
  <c r="M234"/>
  <c r="F234" s="1"/>
  <c r="O234"/>
  <c r="K235"/>
  <c r="L235"/>
  <c r="M235"/>
  <c r="O235"/>
  <c r="U235"/>
  <c r="K236"/>
  <c r="L236"/>
  <c r="M236"/>
  <c r="T236" s="1"/>
  <c r="O236"/>
  <c r="K237"/>
  <c r="L237"/>
  <c r="M237"/>
  <c r="O237"/>
  <c r="K238"/>
  <c r="T238" s="1"/>
  <c r="L238"/>
  <c r="Q238"/>
  <c r="R238" s="1"/>
  <c r="M238"/>
  <c r="O238"/>
  <c r="K239"/>
  <c r="L239"/>
  <c r="M239"/>
  <c r="O239"/>
  <c r="Q239"/>
  <c r="U239"/>
  <c r="K240"/>
  <c r="L240"/>
  <c r="M240"/>
  <c r="O240"/>
  <c r="F240" s="1"/>
  <c r="K241"/>
  <c r="L241"/>
  <c r="M241"/>
  <c r="O241"/>
  <c r="K242"/>
  <c r="U242" s="1"/>
  <c r="L242"/>
  <c r="M242"/>
  <c r="O242"/>
  <c r="K243"/>
  <c r="L243"/>
  <c r="M243"/>
  <c r="O243"/>
  <c r="U243"/>
  <c r="K244"/>
  <c r="L244"/>
  <c r="M244"/>
  <c r="F244" s="1"/>
  <c r="O244"/>
  <c r="K245"/>
  <c r="L245"/>
  <c r="U245" s="1"/>
  <c r="M245"/>
  <c r="O245"/>
  <c r="K246"/>
  <c r="L246"/>
  <c r="M246"/>
  <c r="O246"/>
  <c r="F168"/>
  <c r="K251"/>
  <c r="T251"/>
  <c r="L251"/>
  <c r="M251"/>
  <c r="O251"/>
  <c r="U251"/>
  <c r="K253"/>
  <c r="L253"/>
  <c r="M253"/>
  <c r="F253" s="1"/>
  <c r="O253"/>
  <c r="K254"/>
  <c r="L254"/>
  <c r="T254" s="1"/>
  <c r="M254"/>
  <c r="O254"/>
  <c r="U254"/>
  <c r="K255"/>
  <c r="L255"/>
  <c r="Q255" s="1"/>
  <c r="R255" s="1"/>
  <c r="M255"/>
  <c r="T255" s="1"/>
  <c r="O255"/>
  <c r="K256"/>
  <c r="L256"/>
  <c r="F256" s="1"/>
  <c r="M256"/>
  <c r="O256"/>
  <c r="T256"/>
  <c r="K257"/>
  <c r="L257"/>
  <c r="M257"/>
  <c r="O257"/>
  <c r="K260"/>
  <c r="L260"/>
  <c r="M260"/>
  <c r="F260" s="1"/>
  <c r="O260"/>
  <c r="K262"/>
  <c r="U262"/>
  <c r="L262"/>
  <c r="M262"/>
  <c r="O262"/>
  <c r="Q262"/>
  <c r="R262" s="1"/>
  <c r="K263"/>
  <c r="U263" s="1"/>
  <c r="L263"/>
  <c r="M263"/>
  <c r="O263"/>
  <c r="K264"/>
  <c r="T264"/>
  <c r="L264"/>
  <c r="M264"/>
  <c r="O264"/>
  <c r="Q264"/>
  <c r="U264"/>
  <c r="K269"/>
  <c r="L269"/>
  <c r="Q269"/>
  <c r="R269" s="1"/>
  <c r="M269"/>
  <c r="O269"/>
  <c r="K270"/>
  <c r="U270" s="1"/>
  <c r="T270"/>
  <c r="L270"/>
  <c r="M270"/>
  <c r="O270"/>
  <c r="Q270"/>
  <c r="K274"/>
  <c r="L274"/>
  <c r="M274"/>
  <c r="O274"/>
  <c r="K275"/>
  <c r="L275"/>
  <c r="M275"/>
  <c r="O275"/>
  <c r="K276"/>
  <c r="L276"/>
  <c r="M276"/>
  <c r="O276"/>
  <c r="K278"/>
  <c r="L278"/>
  <c r="U278" s="1"/>
  <c r="M278"/>
  <c r="O278"/>
  <c r="K279"/>
  <c r="L279"/>
  <c r="M279"/>
  <c r="O279"/>
  <c r="K280"/>
  <c r="L280"/>
  <c r="M280"/>
  <c r="O280"/>
  <c r="K281"/>
  <c r="L281"/>
  <c r="M281"/>
  <c r="O281"/>
  <c r="K282"/>
  <c r="L282"/>
  <c r="M282"/>
  <c r="O282"/>
  <c r="U282"/>
  <c r="K283"/>
  <c r="L283"/>
  <c r="U283" s="1"/>
  <c r="Q283"/>
  <c r="R283" s="1"/>
  <c r="M283"/>
  <c r="O283"/>
  <c r="K290"/>
  <c r="T290"/>
  <c r="L290"/>
  <c r="M290"/>
  <c r="O290"/>
  <c r="Q290"/>
  <c r="K294"/>
  <c r="L294"/>
  <c r="M294"/>
  <c r="O294"/>
  <c r="K295"/>
  <c r="L295"/>
  <c r="U295" s="1"/>
  <c r="M295"/>
  <c r="F295" s="1"/>
  <c r="O295"/>
  <c r="K296"/>
  <c r="L296"/>
  <c r="M296"/>
  <c r="O296"/>
  <c r="U296" s="1"/>
  <c r="K297"/>
  <c r="L297"/>
  <c r="T297" s="1"/>
  <c r="M297"/>
  <c r="U297" s="1"/>
  <c r="O297"/>
  <c r="K299"/>
  <c r="L299"/>
  <c r="M299"/>
  <c r="O299"/>
  <c r="K249"/>
  <c r="C562" i="2"/>
  <c r="F562" s="1"/>
  <c r="L250" i="8" s="1"/>
  <c r="L249"/>
  <c r="M249"/>
  <c r="C895" i="2"/>
  <c r="F895"/>
  <c r="K250" i="8"/>
  <c r="M250"/>
  <c r="K252"/>
  <c r="L252"/>
  <c r="M252"/>
  <c r="O252"/>
  <c r="U252"/>
  <c r="K258"/>
  <c r="U258" s="1"/>
  <c r="L258"/>
  <c r="Q258"/>
  <c r="R258" s="1"/>
  <c r="M258"/>
  <c r="O258"/>
  <c r="K259"/>
  <c r="L259"/>
  <c r="C679" i="2"/>
  <c r="F679" s="1"/>
  <c r="M259" i="8"/>
  <c r="O259"/>
  <c r="Q259" s="1"/>
  <c r="R259" s="1"/>
  <c r="C400" i="2"/>
  <c r="F400" s="1"/>
  <c r="K261" i="8" s="1"/>
  <c r="L261"/>
  <c r="M261"/>
  <c r="O261"/>
  <c r="K265"/>
  <c r="L265"/>
  <c r="M265"/>
  <c r="O265"/>
  <c r="U265"/>
  <c r="K266"/>
  <c r="C565" i="2"/>
  <c r="F565"/>
  <c r="L266" i="8"/>
  <c r="M266"/>
  <c r="O266"/>
  <c r="K267"/>
  <c r="L267"/>
  <c r="M267"/>
  <c r="O267"/>
  <c r="U267" s="1"/>
  <c r="K268"/>
  <c r="L268"/>
  <c r="C662" i="2"/>
  <c r="F662"/>
  <c r="M268" i="8" s="1"/>
  <c r="O268"/>
  <c r="K271"/>
  <c r="T271"/>
  <c r="L271"/>
  <c r="M271"/>
  <c r="O271"/>
  <c r="Q271"/>
  <c r="K272"/>
  <c r="L272"/>
  <c r="M272"/>
  <c r="O272"/>
  <c r="K273"/>
  <c r="C554" i="2"/>
  <c r="F554"/>
  <c r="L273" i="8"/>
  <c r="C660" i="2"/>
  <c r="F660" s="1"/>
  <c r="M273" i="8" s="1"/>
  <c r="O273"/>
  <c r="K277"/>
  <c r="L277"/>
  <c r="C670" i="2"/>
  <c r="F670"/>
  <c r="M277" i="8" s="1"/>
  <c r="O277"/>
  <c r="K284"/>
  <c r="L284"/>
  <c r="C681" i="2"/>
  <c r="F681" s="1"/>
  <c r="M284" i="8" s="1"/>
  <c r="F284" s="1"/>
  <c r="O284"/>
  <c r="K285"/>
  <c r="L285"/>
  <c r="M285"/>
  <c r="O285"/>
  <c r="K286"/>
  <c r="L286"/>
  <c r="M286"/>
  <c r="O286"/>
  <c r="K287"/>
  <c r="L287"/>
  <c r="M287"/>
  <c r="Q287" s="1"/>
  <c r="R287" s="1"/>
  <c r="O287"/>
  <c r="K288"/>
  <c r="C556" i="2"/>
  <c r="F556" s="1"/>
  <c r="L288" i="8" s="1"/>
  <c r="M288"/>
  <c r="O288"/>
  <c r="C390" i="2"/>
  <c r="F390" s="1"/>
  <c r="K289" i="8" s="1"/>
  <c r="C555" i="2"/>
  <c r="F555"/>
  <c r="L289" i="8" s="1"/>
  <c r="C663" i="2"/>
  <c r="F663" s="1"/>
  <c r="M289" i="8"/>
  <c r="C891" i="2"/>
  <c r="F891" s="1"/>
  <c r="O289" i="8" s="1"/>
  <c r="K291"/>
  <c r="U291"/>
  <c r="L291"/>
  <c r="M291"/>
  <c r="O291"/>
  <c r="K292"/>
  <c r="L292"/>
  <c r="M292"/>
  <c r="O292"/>
  <c r="U292"/>
  <c r="K293"/>
  <c r="U293" s="1"/>
  <c r="L293"/>
  <c r="Q293"/>
  <c r="M293"/>
  <c r="O293"/>
  <c r="C394" i="2"/>
  <c r="F394"/>
  <c r="K298" i="8" s="1"/>
  <c r="L298"/>
  <c r="M298"/>
  <c r="O298"/>
  <c r="K300"/>
  <c r="L300"/>
  <c r="M300"/>
  <c r="F300" s="1"/>
  <c r="O300"/>
  <c r="K301"/>
  <c r="U301"/>
  <c r="L301"/>
  <c r="M301"/>
  <c r="O301"/>
  <c r="K302"/>
  <c r="L302"/>
  <c r="M302"/>
  <c r="O302"/>
  <c r="U302"/>
  <c r="K303"/>
  <c r="U303" s="1"/>
  <c r="L303"/>
  <c r="Q303"/>
  <c r="M303"/>
  <c r="O303"/>
  <c r="K304"/>
  <c r="T304"/>
  <c r="L304"/>
  <c r="M304"/>
  <c r="O304"/>
  <c r="Q304"/>
  <c r="R304" s="1"/>
  <c r="U304"/>
  <c r="K305"/>
  <c r="L305"/>
  <c r="F305" s="1"/>
  <c r="Q305"/>
  <c r="R305" s="1"/>
  <c r="M305"/>
  <c r="O305"/>
  <c r="K306"/>
  <c r="F306" s="1"/>
  <c r="T306"/>
  <c r="L306"/>
  <c r="M306"/>
  <c r="O306"/>
  <c r="Q306"/>
  <c r="K307"/>
  <c r="L307"/>
  <c r="M307"/>
  <c r="O307"/>
  <c r="K308"/>
  <c r="L308"/>
  <c r="M308"/>
  <c r="O308"/>
  <c r="K309"/>
  <c r="L309"/>
  <c r="M309"/>
  <c r="O309"/>
  <c r="K310"/>
  <c r="L310"/>
  <c r="M310"/>
  <c r="O310"/>
  <c r="K311"/>
  <c r="L311"/>
  <c r="M311"/>
  <c r="O311"/>
  <c r="K312"/>
  <c r="L312"/>
  <c r="M312"/>
  <c r="O312"/>
  <c r="K313"/>
  <c r="L313"/>
  <c r="M313"/>
  <c r="O313"/>
  <c r="K314"/>
  <c r="L314"/>
  <c r="M314"/>
  <c r="O314"/>
  <c r="U314"/>
  <c r="K315"/>
  <c r="L315"/>
  <c r="U315" s="1"/>
  <c r="Q315"/>
  <c r="M315"/>
  <c r="O315"/>
  <c r="K316"/>
  <c r="T316"/>
  <c r="L316"/>
  <c r="M316"/>
  <c r="O316"/>
  <c r="Q316"/>
  <c r="R316" s="1"/>
  <c r="K317"/>
  <c r="L317"/>
  <c r="M317"/>
  <c r="F317" s="1"/>
  <c r="O317"/>
  <c r="K318"/>
  <c r="L318"/>
  <c r="U318" s="1"/>
  <c r="M318"/>
  <c r="F318" s="1"/>
  <c r="O318"/>
  <c r="K319"/>
  <c r="L319"/>
  <c r="M319"/>
  <c r="O319"/>
  <c r="U319" s="1"/>
  <c r="K320"/>
  <c r="L320"/>
  <c r="M320"/>
  <c r="U320" s="1"/>
  <c r="O320"/>
  <c r="K321"/>
  <c r="L321"/>
  <c r="M321"/>
  <c r="O321"/>
  <c r="K322"/>
  <c r="T322" s="1"/>
  <c r="L322"/>
  <c r="F322" s="1"/>
  <c r="M322"/>
  <c r="O322"/>
  <c r="U322"/>
  <c r="K323"/>
  <c r="L323"/>
  <c r="Q323"/>
  <c r="M323"/>
  <c r="O323"/>
  <c r="F323" s="1"/>
  <c r="K324"/>
  <c r="T324"/>
  <c r="L324"/>
  <c r="M324"/>
  <c r="O324"/>
  <c r="Q324"/>
  <c r="K325"/>
  <c r="L325"/>
  <c r="M325"/>
  <c r="O325"/>
  <c r="K326"/>
  <c r="L326"/>
  <c r="M326"/>
  <c r="O326"/>
  <c r="F326" s="1"/>
  <c r="K327"/>
  <c r="L327"/>
  <c r="M327"/>
  <c r="O327"/>
  <c r="Q327" s="1"/>
  <c r="R327" s="1"/>
  <c r="K328"/>
  <c r="L328"/>
  <c r="M328"/>
  <c r="U328" s="1"/>
  <c r="O328"/>
  <c r="F251"/>
  <c r="F254"/>
  <c r="F176"/>
  <c r="F257"/>
  <c r="F258"/>
  <c r="F262"/>
  <c r="F264"/>
  <c r="F185"/>
  <c r="F189"/>
  <c r="F269"/>
  <c r="F271"/>
  <c r="F193"/>
  <c r="F279"/>
  <c r="F282"/>
  <c r="F207"/>
  <c r="F290"/>
  <c r="F293"/>
  <c r="F217"/>
  <c r="F227"/>
  <c r="F301"/>
  <c r="F302"/>
  <c r="F304"/>
  <c r="F232"/>
  <c r="F238"/>
  <c r="F242"/>
  <c r="F315"/>
  <c r="F210"/>
  <c r="F324"/>
  <c r="F327"/>
  <c r="F196"/>
  <c r="K4"/>
  <c r="L4"/>
  <c r="M4"/>
  <c r="O4"/>
  <c r="K7"/>
  <c r="L7"/>
  <c r="M7"/>
  <c r="U7" s="1"/>
  <c r="O7"/>
  <c r="K8"/>
  <c r="L8"/>
  <c r="Q8"/>
  <c r="M8"/>
  <c r="F8" s="1"/>
  <c r="O8"/>
  <c r="K10"/>
  <c r="T10" s="1"/>
  <c r="U10"/>
  <c r="L10"/>
  <c r="M10"/>
  <c r="O10"/>
  <c r="Q10"/>
  <c r="R10" s="1"/>
  <c r="K13"/>
  <c r="L13"/>
  <c r="M13"/>
  <c r="O13"/>
  <c r="K15"/>
  <c r="L15"/>
  <c r="M15"/>
  <c r="O15"/>
  <c r="K16"/>
  <c r="L16"/>
  <c r="U16"/>
  <c r="M16"/>
  <c r="O16"/>
  <c r="T16"/>
  <c r="K19"/>
  <c r="L19"/>
  <c r="M19"/>
  <c r="O19"/>
  <c r="K20"/>
  <c r="L20"/>
  <c r="U20"/>
  <c r="M20"/>
  <c r="O20"/>
  <c r="T20"/>
  <c r="K21"/>
  <c r="L21"/>
  <c r="M21"/>
  <c r="O21"/>
  <c r="K22"/>
  <c r="L22"/>
  <c r="F22" s="1"/>
  <c r="U22"/>
  <c r="M22"/>
  <c r="O22"/>
  <c r="T22"/>
  <c r="K24"/>
  <c r="L24"/>
  <c r="M24"/>
  <c r="O24"/>
  <c r="F24" s="1"/>
  <c r="K25"/>
  <c r="L25"/>
  <c r="F25" s="1"/>
  <c r="T25"/>
  <c r="M25"/>
  <c r="O25"/>
  <c r="K26"/>
  <c r="T26"/>
  <c r="L26"/>
  <c r="M26"/>
  <c r="O26"/>
  <c r="Q26"/>
  <c r="R26" s="1"/>
  <c r="K28"/>
  <c r="L28"/>
  <c r="T28"/>
  <c r="M28"/>
  <c r="O28"/>
  <c r="C371" i="2"/>
  <c r="F371"/>
  <c r="K3" i="8" s="1"/>
  <c r="F3" s="1"/>
  <c r="L3"/>
  <c r="M3"/>
  <c r="C878" i="2"/>
  <c r="F878" s="1"/>
  <c r="O3" i="8"/>
  <c r="K5"/>
  <c r="L5"/>
  <c r="C653" i="2"/>
  <c r="F653"/>
  <c r="M5" i="8"/>
  <c r="C882" i="2"/>
  <c r="F882" s="1"/>
  <c r="O5" i="8" s="1"/>
  <c r="F5" s="1"/>
  <c r="K6"/>
  <c r="L6"/>
  <c r="M6"/>
  <c r="C885" i="2"/>
  <c r="F885"/>
  <c r="O6" i="8"/>
  <c r="C372" i="2"/>
  <c r="F372" s="1"/>
  <c r="K9" i="8" s="1"/>
  <c r="L9"/>
  <c r="M9"/>
  <c r="O9"/>
  <c r="C383" i="2"/>
  <c r="F383" s="1"/>
  <c r="K11" i="8"/>
  <c r="L11"/>
  <c r="C651" i="2"/>
  <c r="F651" s="1"/>
  <c r="M11" i="8"/>
  <c r="C880" i="2"/>
  <c r="F880" s="1"/>
  <c r="O11" i="8" s="1"/>
  <c r="C382" i="2"/>
  <c r="F382"/>
  <c r="K12" i="8"/>
  <c r="L12"/>
  <c r="C654" i="2"/>
  <c r="F654"/>
  <c r="M12" i="8"/>
  <c r="C883" i="2"/>
  <c r="F883"/>
  <c r="O12" i="8"/>
  <c r="C379" i="2"/>
  <c r="F379" s="1"/>
  <c r="K14" i="8" s="1"/>
  <c r="C528" i="2"/>
  <c r="F528"/>
  <c r="L14" i="8" s="1"/>
  <c r="C649" i="2"/>
  <c r="F649" s="1"/>
  <c r="M14" i="8" s="1"/>
  <c r="O14"/>
  <c r="C377" i="2"/>
  <c r="F377" s="1"/>
  <c r="K17" i="8" s="1"/>
  <c r="C524" i="2"/>
  <c r="F524"/>
  <c r="L17" i="8" s="1"/>
  <c r="C650" i="2"/>
  <c r="F650" s="1"/>
  <c r="M17" i="8"/>
  <c r="C877" i="2"/>
  <c r="F877" s="1"/>
  <c r="O17" i="8" s="1"/>
  <c r="C376" i="2"/>
  <c r="F376"/>
  <c r="K18" i="8"/>
  <c r="C525" i="2"/>
  <c r="F525"/>
  <c r="L18" i="8"/>
  <c r="M18"/>
  <c r="C876" i="2"/>
  <c r="F876"/>
  <c r="O18" i="8"/>
  <c r="C384" i="2"/>
  <c r="F384" s="1"/>
  <c r="K23" i="8" s="1"/>
  <c r="L23"/>
  <c r="M23"/>
  <c r="C887" i="2"/>
  <c r="F887"/>
  <c r="O23" i="8" s="1"/>
  <c r="C373" i="2"/>
  <c r="F373" s="1"/>
  <c r="K27" i="8"/>
  <c r="L27"/>
  <c r="M27"/>
  <c r="O27"/>
  <c r="C381" i="2"/>
  <c r="F381" s="1"/>
  <c r="K29" i="8" s="1"/>
  <c r="L29"/>
  <c r="M29"/>
  <c r="O29"/>
  <c r="K30"/>
  <c r="L30"/>
  <c r="T30"/>
  <c r="M30"/>
  <c r="F30" s="1"/>
  <c r="C886" i="2"/>
  <c r="F886" s="1"/>
  <c r="O30" i="8"/>
  <c r="U30"/>
  <c r="K31"/>
  <c r="U31" s="1"/>
  <c r="L31"/>
  <c r="C652" i="2"/>
  <c r="F652" s="1"/>
  <c r="M31" i="8" s="1"/>
  <c r="O31"/>
  <c r="K32"/>
  <c r="L32"/>
  <c r="M32"/>
  <c r="O32"/>
  <c r="K33"/>
  <c r="L33"/>
  <c r="M33"/>
  <c r="O33"/>
  <c r="K34"/>
  <c r="L34"/>
  <c r="Q34"/>
  <c r="R34" s="1"/>
  <c r="M34"/>
  <c r="O34"/>
  <c r="U34"/>
  <c r="K35"/>
  <c r="L35"/>
  <c r="M35"/>
  <c r="O35"/>
  <c r="K36"/>
  <c r="L36"/>
  <c r="M36"/>
  <c r="O36"/>
  <c r="K37"/>
  <c r="L37"/>
  <c r="F37" s="1"/>
  <c r="M37"/>
  <c r="O37"/>
  <c r="K38"/>
  <c r="L38"/>
  <c r="F38" s="1"/>
  <c r="Q38"/>
  <c r="M38"/>
  <c r="O38"/>
  <c r="U38"/>
  <c r="K39"/>
  <c r="T39" s="1"/>
  <c r="L39"/>
  <c r="M39"/>
  <c r="O39"/>
  <c r="K40"/>
  <c r="L40"/>
  <c r="M40"/>
  <c r="O40"/>
  <c r="K41"/>
  <c r="L41"/>
  <c r="M41"/>
  <c r="O41"/>
  <c r="K42"/>
  <c r="L42"/>
  <c r="Q42"/>
  <c r="R42" s="1"/>
  <c r="M42"/>
  <c r="O42"/>
  <c r="U42"/>
  <c r="K43"/>
  <c r="L43"/>
  <c r="M43"/>
  <c r="O43"/>
  <c r="K44"/>
  <c r="L44"/>
  <c r="M44"/>
  <c r="O44"/>
  <c r="K45"/>
  <c r="L45"/>
  <c r="F45" s="1"/>
  <c r="M45"/>
  <c r="O45"/>
  <c r="K46"/>
  <c r="L46"/>
  <c r="F46" s="1"/>
  <c r="Q46"/>
  <c r="M46"/>
  <c r="O46"/>
  <c r="U46"/>
  <c r="K47"/>
  <c r="T47" s="1"/>
  <c r="L47"/>
  <c r="M47"/>
  <c r="O47"/>
  <c r="K48"/>
  <c r="L48"/>
  <c r="M48"/>
  <c r="O48"/>
  <c r="K49"/>
  <c r="L49"/>
  <c r="M49"/>
  <c r="O49"/>
  <c r="K50"/>
  <c r="L50"/>
  <c r="Q50"/>
  <c r="R50" s="1"/>
  <c r="M50"/>
  <c r="O50"/>
  <c r="U50"/>
  <c r="K51"/>
  <c r="L51"/>
  <c r="M51"/>
  <c r="O51"/>
  <c r="K52"/>
  <c r="L52"/>
  <c r="M52"/>
  <c r="O52"/>
  <c r="K53"/>
  <c r="L53"/>
  <c r="F53" s="1"/>
  <c r="M53"/>
  <c r="O53"/>
  <c r="K54"/>
  <c r="L54"/>
  <c r="F54" s="1"/>
  <c r="Q54"/>
  <c r="M54"/>
  <c r="O54"/>
  <c r="U54"/>
  <c r="K55"/>
  <c r="T55" s="1"/>
  <c r="L55"/>
  <c r="M55"/>
  <c r="O55"/>
  <c r="K56"/>
  <c r="L56"/>
  <c r="M56"/>
  <c r="O56"/>
  <c r="K57"/>
  <c r="L57"/>
  <c r="M57"/>
  <c r="O57"/>
  <c r="K58"/>
  <c r="L58"/>
  <c r="Q58"/>
  <c r="R58" s="1"/>
  <c r="M58"/>
  <c r="O58"/>
  <c r="U58"/>
  <c r="K59"/>
  <c r="L59"/>
  <c r="M59"/>
  <c r="O59"/>
  <c r="K60"/>
  <c r="L60"/>
  <c r="M60"/>
  <c r="O60"/>
  <c r="K61"/>
  <c r="L61"/>
  <c r="F61" s="1"/>
  <c r="M61"/>
  <c r="O61"/>
  <c r="K62"/>
  <c r="L62"/>
  <c r="F62" s="1"/>
  <c r="Q62"/>
  <c r="M62"/>
  <c r="O62"/>
  <c r="U62"/>
  <c r="K63"/>
  <c r="T63" s="1"/>
  <c r="L63"/>
  <c r="M63"/>
  <c r="O63"/>
  <c r="K64"/>
  <c r="L64"/>
  <c r="M64"/>
  <c r="O64"/>
  <c r="K65"/>
  <c r="L65"/>
  <c r="M65"/>
  <c r="O65"/>
  <c r="K66"/>
  <c r="L66"/>
  <c r="Q66"/>
  <c r="R66" s="1"/>
  <c r="M66"/>
  <c r="O66"/>
  <c r="U66"/>
  <c r="K67"/>
  <c r="L67"/>
  <c r="M67"/>
  <c r="O67"/>
  <c r="K68"/>
  <c r="L68"/>
  <c r="M68"/>
  <c r="O68"/>
  <c r="K69"/>
  <c r="L69"/>
  <c r="F69" s="1"/>
  <c r="M69"/>
  <c r="O69"/>
  <c r="K70"/>
  <c r="L70"/>
  <c r="F70" s="1"/>
  <c r="Q70"/>
  <c r="M70"/>
  <c r="O70"/>
  <c r="U70"/>
  <c r="K71"/>
  <c r="T71" s="1"/>
  <c r="L71"/>
  <c r="M71"/>
  <c r="O71"/>
  <c r="K72"/>
  <c r="L72"/>
  <c r="M72"/>
  <c r="O72"/>
  <c r="K73"/>
  <c r="L73"/>
  <c r="M73"/>
  <c r="O73"/>
  <c r="K74"/>
  <c r="L74"/>
  <c r="Q74"/>
  <c r="R74" s="1"/>
  <c r="M74"/>
  <c r="O74"/>
  <c r="U74"/>
  <c r="K75"/>
  <c r="L75"/>
  <c r="M75"/>
  <c r="O75"/>
  <c r="K76"/>
  <c r="L76"/>
  <c r="M76"/>
  <c r="O76"/>
  <c r="K77"/>
  <c r="L77"/>
  <c r="F77" s="1"/>
  <c r="M77"/>
  <c r="O77"/>
  <c r="K78"/>
  <c r="L78"/>
  <c r="F78" s="1"/>
  <c r="Q78"/>
  <c r="M78"/>
  <c r="O78"/>
  <c r="U78"/>
  <c r="K79"/>
  <c r="T79" s="1"/>
  <c r="L79"/>
  <c r="M79"/>
  <c r="O79"/>
  <c r="K80"/>
  <c r="L80"/>
  <c r="M80"/>
  <c r="O80"/>
  <c r="K81"/>
  <c r="L81"/>
  <c r="M81"/>
  <c r="O81"/>
  <c r="K82"/>
  <c r="L82"/>
  <c r="Q82"/>
  <c r="R82" s="1"/>
  <c r="M82"/>
  <c r="O82"/>
  <c r="U82"/>
  <c r="K89"/>
  <c r="L89"/>
  <c r="M89"/>
  <c r="T89" s="1"/>
  <c r="O89"/>
  <c r="K93"/>
  <c r="L93"/>
  <c r="M93"/>
  <c r="O93"/>
  <c r="U93"/>
  <c r="K94"/>
  <c r="L94"/>
  <c r="M94"/>
  <c r="O94"/>
  <c r="K95"/>
  <c r="L95"/>
  <c r="M95"/>
  <c r="O95"/>
  <c r="K96"/>
  <c r="F96" s="1"/>
  <c r="L96"/>
  <c r="T96"/>
  <c r="M96"/>
  <c r="O96"/>
  <c r="K97"/>
  <c r="L97"/>
  <c r="M97"/>
  <c r="O97"/>
  <c r="T97" s="1"/>
  <c r="K98"/>
  <c r="L98"/>
  <c r="T98"/>
  <c r="M98"/>
  <c r="F98" s="1"/>
  <c r="O98"/>
  <c r="K101"/>
  <c r="L101"/>
  <c r="M101"/>
  <c r="O101"/>
  <c r="K85"/>
  <c r="L85"/>
  <c r="Q85"/>
  <c r="M85"/>
  <c r="U85" s="1"/>
  <c r="C872" i="2"/>
  <c r="F872" s="1"/>
  <c r="O85" i="8" s="1"/>
  <c r="K86"/>
  <c r="L86"/>
  <c r="M86"/>
  <c r="O86"/>
  <c r="C375" i="2"/>
  <c r="F375" s="1"/>
  <c r="K87" i="8" s="1"/>
  <c r="C535" i="2"/>
  <c r="F535"/>
  <c r="L87" i="8" s="1"/>
  <c r="C648" i="2"/>
  <c r="F648" s="1"/>
  <c r="M87" i="8" s="1"/>
  <c r="O87"/>
  <c r="K88"/>
  <c r="L88"/>
  <c r="U88" s="1"/>
  <c r="M88"/>
  <c r="O88"/>
  <c r="K90"/>
  <c r="C534" i="2"/>
  <c r="F534" s="1"/>
  <c r="L90" i="8" s="1"/>
  <c r="M90"/>
  <c r="C870" i="2"/>
  <c r="F870"/>
  <c r="O90" i="8" s="1"/>
  <c r="K91"/>
  <c r="L91"/>
  <c r="M91"/>
  <c r="C874" i="2"/>
  <c r="F874"/>
  <c r="O91" i="8" s="1"/>
  <c r="U91" s="1"/>
  <c r="K92"/>
  <c r="L92"/>
  <c r="F92" s="1"/>
  <c r="M92"/>
  <c r="C873" i="2"/>
  <c r="F873" s="1"/>
  <c r="O92" i="8" s="1"/>
  <c r="U92" s="1"/>
  <c r="K99"/>
  <c r="L99"/>
  <c r="U99" s="1"/>
  <c r="M99"/>
  <c r="O99"/>
  <c r="C374" i="2"/>
  <c r="F374" s="1"/>
  <c r="K100" i="8" s="1"/>
  <c r="F100" s="1"/>
  <c r="L100"/>
  <c r="M100"/>
  <c r="O100"/>
  <c r="K102"/>
  <c r="L102"/>
  <c r="T102"/>
  <c r="M102"/>
  <c r="O102"/>
  <c r="K103"/>
  <c r="T103"/>
  <c r="L103"/>
  <c r="F103" s="1"/>
  <c r="M103"/>
  <c r="O103"/>
  <c r="K104"/>
  <c r="L104"/>
  <c r="M104"/>
  <c r="O104"/>
  <c r="K105"/>
  <c r="L105"/>
  <c r="M105"/>
  <c r="O105"/>
  <c r="K106"/>
  <c r="L106"/>
  <c r="T106"/>
  <c r="M106"/>
  <c r="O106"/>
  <c r="K107"/>
  <c r="T107"/>
  <c r="L107"/>
  <c r="F107" s="1"/>
  <c r="M107"/>
  <c r="O107"/>
  <c r="K108"/>
  <c r="L108"/>
  <c r="M108"/>
  <c r="O108"/>
  <c r="U108"/>
  <c r="K109"/>
  <c r="L109"/>
  <c r="Q109" s="1"/>
  <c r="R109" s="1"/>
  <c r="M109"/>
  <c r="U109" s="1"/>
  <c r="O109"/>
  <c r="K110"/>
  <c r="L110"/>
  <c r="U110" s="1"/>
  <c r="M110"/>
  <c r="O110"/>
  <c r="K111"/>
  <c r="L111"/>
  <c r="F111" s="1"/>
  <c r="M111"/>
  <c r="O111"/>
  <c r="K112"/>
  <c r="L112"/>
  <c r="U112" s="1"/>
  <c r="M112"/>
  <c r="O112"/>
  <c r="K113"/>
  <c r="L113"/>
  <c r="M113"/>
  <c r="O113"/>
  <c r="U113"/>
  <c r="K114"/>
  <c r="L114"/>
  <c r="M114"/>
  <c r="O114"/>
  <c r="K115"/>
  <c r="T115" s="1"/>
  <c r="L115"/>
  <c r="F115" s="1"/>
  <c r="M115"/>
  <c r="O115"/>
  <c r="K116"/>
  <c r="F116" s="1"/>
  <c r="L116"/>
  <c r="M116"/>
  <c r="O116"/>
  <c r="U116"/>
  <c r="K117"/>
  <c r="L117"/>
  <c r="M117"/>
  <c r="O117"/>
  <c r="K118"/>
  <c r="L118"/>
  <c r="U118" s="1"/>
  <c r="M118"/>
  <c r="O118"/>
  <c r="K119"/>
  <c r="L119"/>
  <c r="M119"/>
  <c r="O119"/>
  <c r="K120"/>
  <c r="F120" s="1"/>
  <c r="L120"/>
  <c r="M120"/>
  <c r="O120"/>
  <c r="U120"/>
  <c r="K121"/>
  <c r="L121"/>
  <c r="M121"/>
  <c r="O121"/>
  <c r="U121" s="1"/>
  <c r="K122"/>
  <c r="L122"/>
  <c r="M122"/>
  <c r="O122"/>
  <c r="K123"/>
  <c r="T123" s="1"/>
  <c r="L123"/>
  <c r="F123" s="1"/>
  <c r="M123"/>
  <c r="O123"/>
  <c r="K124"/>
  <c r="F124" s="1"/>
  <c r="L124"/>
  <c r="M124"/>
  <c r="O124"/>
  <c r="U124"/>
  <c r="K125"/>
  <c r="L125"/>
  <c r="Q125" s="1"/>
  <c r="R125" s="1"/>
  <c r="M125"/>
  <c r="U125" s="1"/>
  <c r="O125"/>
  <c r="K126"/>
  <c r="L126"/>
  <c r="U126" s="1"/>
  <c r="M126"/>
  <c r="O126"/>
  <c r="K127"/>
  <c r="L127"/>
  <c r="M127"/>
  <c r="O127"/>
  <c r="K128"/>
  <c r="F128" s="1"/>
  <c r="L128"/>
  <c r="M128"/>
  <c r="O128"/>
  <c r="U128"/>
  <c r="K129"/>
  <c r="L129"/>
  <c r="M129"/>
  <c r="O129"/>
  <c r="U129" s="1"/>
  <c r="K130"/>
  <c r="L130"/>
  <c r="M130"/>
  <c r="O130"/>
  <c r="K131"/>
  <c r="L131"/>
  <c r="M131"/>
  <c r="O131"/>
  <c r="K132"/>
  <c r="L132"/>
  <c r="M132"/>
  <c r="O132"/>
  <c r="K133"/>
  <c r="L133"/>
  <c r="Q133" s="1"/>
  <c r="M133"/>
  <c r="U133" s="1"/>
  <c r="O133"/>
  <c r="K134"/>
  <c r="L134"/>
  <c r="T134" s="1"/>
  <c r="M134"/>
  <c r="O134"/>
  <c r="K135"/>
  <c r="L135"/>
  <c r="Q135" s="1"/>
  <c r="R135" s="1"/>
  <c r="M135"/>
  <c r="O135"/>
  <c r="K136"/>
  <c r="L136"/>
  <c r="M136"/>
  <c r="O136"/>
  <c r="K137"/>
  <c r="L137"/>
  <c r="F137" s="1"/>
  <c r="M137"/>
  <c r="O137"/>
  <c r="K138"/>
  <c r="L138"/>
  <c r="U138" s="1"/>
  <c r="M138"/>
  <c r="O138"/>
  <c r="K139"/>
  <c r="F139" s="1"/>
  <c r="L139"/>
  <c r="M139"/>
  <c r="O139"/>
  <c r="Q139"/>
  <c r="K140"/>
  <c r="L140"/>
  <c r="F140" s="1"/>
  <c r="M140"/>
  <c r="T140"/>
  <c r="O140"/>
  <c r="U140"/>
  <c r="K141"/>
  <c r="L141"/>
  <c r="U141" s="1"/>
  <c r="M141"/>
  <c r="O141"/>
  <c r="K142"/>
  <c r="L142"/>
  <c r="M142"/>
  <c r="O142"/>
  <c r="K143"/>
  <c r="L143"/>
  <c r="M143"/>
  <c r="O143"/>
  <c r="K144"/>
  <c r="L144"/>
  <c r="U144"/>
  <c r="M144"/>
  <c r="O144"/>
  <c r="K145"/>
  <c r="T145"/>
  <c r="L145"/>
  <c r="F145" s="1"/>
  <c r="M145"/>
  <c r="O145"/>
  <c r="Q145"/>
  <c r="K146"/>
  <c r="L146"/>
  <c r="M146"/>
  <c r="T146"/>
  <c r="O146"/>
  <c r="K147"/>
  <c r="L147"/>
  <c r="M147"/>
  <c r="O147"/>
  <c r="K148"/>
  <c r="L148"/>
  <c r="T148" s="1"/>
  <c r="M148"/>
  <c r="O148"/>
  <c r="U148"/>
  <c r="K149"/>
  <c r="L149"/>
  <c r="Q149" s="1"/>
  <c r="M149"/>
  <c r="U149" s="1"/>
  <c r="O149"/>
  <c r="K150"/>
  <c r="L150"/>
  <c r="T150" s="1"/>
  <c r="M150"/>
  <c r="O150"/>
  <c r="K151"/>
  <c r="L151"/>
  <c r="Q151" s="1"/>
  <c r="R151" s="1"/>
  <c r="M151"/>
  <c r="O151"/>
  <c r="K152"/>
  <c r="L152"/>
  <c r="M152"/>
  <c r="O152"/>
  <c r="K153"/>
  <c r="L153"/>
  <c r="F153" s="1"/>
  <c r="M153"/>
  <c r="O153"/>
  <c r="K154"/>
  <c r="L154"/>
  <c r="U154" s="1"/>
  <c r="M154"/>
  <c r="O154"/>
  <c r="K155"/>
  <c r="F155" s="1"/>
  <c r="L155"/>
  <c r="M155"/>
  <c r="O155"/>
  <c r="Q155"/>
  <c r="K156"/>
  <c r="L156"/>
  <c r="F156" s="1"/>
  <c r="M156"/>
  <c r="T156"/>
  <c r="O156"/>
  <c r="U156"/>
  <c r="K157"/>
  <c r="L157"/>
  <c r="U157" s="1"/>
  <c r="M157"/>
  <c r="O157"/>
  <c r="K158"/>
  <c r="L158"/>
  <c r="M158"/>
  <c r="O158"/>
  <c r="T158"/>
  <c r="K159"/>
  <c r="L159"/>
  <c r="M159"/>
  <c r="O159"/>
  <c r="F159" s="1"/>
  <c r="K160"/>
  <c r="L160"/>
  <c r="M160"/>
  <c r="U160" s="1"/>
  <c r="O160"/>
  <c r="K161"/>
  <c r="L161"/>
  <c r="M161"/>
  <c r="O161"/>
  <c r="K162"/>
  <c r="L162"/>
  <c r="M162"/>
  <c r="O162"/>
  <c r="K163"/>
  <c r="L163"/>
  <c r="M163"/>
  <c r="Q163" s="1"/>
  <c r="O163"/>
  <c r="K164"/>
  <c r="L164"/>
  <c r="T164" s="1"/>
  <c r="M164"/>
  <c r="O164"/>
  <c r="U164"/>
  <c r="F7"/>
  <c r="F10"/>
  <c r="F89"/>
  <c r="F16"/>
  <c r="F20"/>
  <c r="F21"/>
  <c r="F28"/>
  <c r="F33"/>
  <c r="F34"/>
  <c r="F36"/>
  <c r="F109"/>
  <c r="F39"/>
  <c r="F41"/>
  <c r="F42"/>
  <c r="F44"/>
  <c r="F47"/>
  <c r="F49"/>
  <c r="F50"/>
  <c r="F52"/>
  <c r="F125"/>
  <c r="F127"/>
  <c r="F55"/>
  <c r="F57"/>
  <c r="F58"/>
  <c r="F60"/>
  <c r="F133"/>
  <c r="F63"/>
  <c r="F65"/>
  <c r="F66"/>
  <c r="F68"/>
  <c r="F143"/>
  <c r="F71"/>
  <c r="F73"/>
  <c r="F74"/>
  <c r="F76"/>
  <c r="F149"/>
  <c r="F79"/>
  <c r="F81"/>
  <c r="F82"/>
  <c r="F6"/>
  <c r="F157"/>
  <c r="F164"/>
  <c r="P656"/>
  <c r="R656"/>
  <c r="S656"/>
  <c r="P655"/>
  <c r="S655"/>
  <c r="P654"/>
  <c r="S654"/>
  <c r="P653"/>
  <c r="R653"/>
  <c r="S653"/>
  <c r="P652"/>
  <c r="R652"/>
  <c r="S652"/>
  <c r="P651"/>
  <c r="S651"/>
  <c r="P650"/>
  <c r="S650"/>
  <c r="P649"/>
  <c r="S649"/>
  <c r="P648"/>
  <c r="R648"/>
  <c r="S648"/>
  <c r="P647"/>
  <c r="S647"/>
  <c r="P646"/>
  <c r="S646"/>
  <c r="P645"/>
  <c r="S645"/>
  <c r="P644"/>
  <c r="S644"/>
  <c r="P643"/>
  <c r="S643"/>
  <c r="P642"/>
  <c r="S642"/>
  <c r="P641"/>
  <c r="R641"/>
  <c r="S641"/>
  <c r="P640"/>
  <c r="S640"/>
  <c r="P639"/>
  <c r="S639"/>
  <c r="P638"/>
  <c r="S638"/>
  <c r="P637"/>
  <c r="S637"/>
  <c r="P636"/>
  <c r="S636"/>
  <c r="P635"/>
  <c r="S635"/>
  <c r="P634"/>
  <c r="S634"/>
  <c r="P633"/>
  <c r="S633"/>
  <c r="P632"/>
  <c r="R632"/>
  <c r="S632"/>
  <c r="P631"/>
  <c r="S631"/>
  <c r="P630"/>
  <c r="S630"/>
  <c r="P629"/>
  <c r="S629"/>
  <c r="P628"/>
  <c r="S628"/>
  <c r="P627"/>
  <c r="R627"/>
  <c r="S627"/>
  <c r="P626"/>
  <c r="R626"/>
  <c r="S626"/>
  <c r="P625"/>
  <c r="S625"/>
  <c r="P624"/>
  <c r="S624"/>
  <c r="P623"/>
  <c r="S623"/>
  <c r="P622"/>
  <c r="S622"/>
  <c r="P621"/>
  <c r="S621"/>
  <c r="P620"/>
  <c r="S620"/>
  <c r="P619"/>
  <c r="S619"/>
  <c r="P618"/>
  <c r="S618"/>
  <c r="P617"/>
  <c r="R617"/>
  <c r="S617"/>
  <c r="P616"/>
  <c r="R616"/>
  <c r="S616"/>
  <c r="P615"/>
  <c r="S615"/>
  <c r="P614"/>
  <c r="S614"/>
  <c r="P613"/>
  <c r="S613"/>
  <c r="P612"/>
  <c r="R612"/>
  <c r="S612"/>
  <c r="P611"/>
  <c r="S611"/>
  <c r="P610"/>
  <c r="S610"/>
  <c r="P609"/>
  <c r="S609"/>
  <c r="P608"/>
  <c r="S608"/>
  <c r="P607"/>
  <c r="S607"/>
  <c r="P606"/>
  <c r="S606"/>
  <c r="P605"/>
  <c r="S605"/>
  <c r="P604"/>
  <c r="S604"/>
  <c r="P603"/>
  <c r="S603"/>
  <c r="P602"/>
  <c r="S602"/>
  <c r="P601"/>
  <c r="S601"/>
  <c r="P600"/>
  <c r="S600"/>
  <c r="P599"/>
  <c r="S599"/>
  <c r="P598"/>
  <c r="S598"/>
  <c r="P597"/>
  <c r="S597"/>
  <c r="P596"/>
  <c r="S596"/>
  <c r="P595"/>
  <c r="S595"/>
  <c r="P594"/>
  <c r="S594"/>
  <c r="P593"/>
  <c r="S593"/>
  <c r="P592"/>
  <c r="S592"/>
  <c r="P591"/>
  <c r="S591"/>
  <c r="P590"/>
  <c r="S590"/>
  <c r="P589"/>
  <c r="S589"/>
  <c r="P588"/>
  <c r="S588"/>
  <c r="P587"/>
  <c r="S587"/>
  <c r="P586"/>
  <c r="S586"/>
  <c r="P585"/>
  <c r="S585"/>
  <c r="P584"/>
  <c r="S584"/>
  <c r="P583"/>
  <c r="S583"/>
  <c r="P582"/>
  <c r="S582"/>
  <c r="P581"/>
  <c r="S581"/>
  <c r="P580"/>
  <c r="S580"/>
  <c r="P579"/>
  <c r="S579"/>
  <c r="P578"/>
  <c r="S578"/>
  <c r="P577"/>
  <c r="S577"/>
  <c r="P574"/>
  <c r="S574"/>
  <c r="P573"/>
  <c r="S573"/>
  <c r="P572"/>
  <c r="S572"/>
  <c r="P571"/>
  <c r="S571"/>
  <c r="P570"/>
  <c r="S570"/>
  <c r="P569"/>
  <c r="S569"/>
  <c r="P568"/>
  <c r="S568"/>
  <c r="P567"/>
  <c r="S567"/>
  <c r="P566"/>
  <c r="R566"/>
  <c r="S566"/>
  <c r="P565"/>
  <c r="R565"/>
  <c r="S565"/>
  <c r="P564"/>
  <c r="S564"/>
  <c r="P563"/>
  <c r="S563"/>
  <c r="P562"/>
  <c r="S562"/>
  <c r="P561"/>
  <c r="S561"/>
  <c r="P560"/>
  <c r="S560"/>
  <c r="P559"/>
  <c r="S559"/>
  <c r="P558"/>
  <c r="S558"/>
  <c r="P557"/>
  <c r="S557"/>
  <c r="P556"/>
  <c r="S556"/>
  <c r="P555"/>
  <c r="S555"/>
  <c r="P554"/>
  <c r="R554"/>
  <c r="S554"/>
  <c r="P553"/>
  <c r="R553"/>
  <c r="S553"/>
  <c r="P552"/>
  <c r="S552"/>
  <c r="P551"/>
  <c r="S551"/>
  <c r="P550"/>
  <c r="S550"/>
  <c r="P549"/>
  <c r="S549"/>
  <c r="P548"/>
  <c r="S548"/>
  <c r="P547"/>
  <c r="S547"/>
  <c r="P546"/>
  <c r="R546"/>
  <c r="S546"/>
  <c r="P545"/>
  <c r="C726" i="2"/>
  <c r="F726" s="1"/>
  <c r="S545" i="8"/>
  <c r="P544"/>
  <c r="S544"/>
  <c r="P543"/>
  <c r="S543"/>
  <c r="P542"/>
  <c r="S542"/>
  <c r="P541"/>
  <c r="S541"/>
  <c r="P540"/>
  <c r="S540"/>
  <c r="P539"/>
  <c r="S539"/>
  <c r="P538"/>
  <c r="R538"/>
  <c r="C479" i="2"/>
  <c r="F479" s="1"/>
  <c r="C601"/>
  <c r="F601" s="1"/>
  <c r="C990"/>
  <c r="F990" s="1"/>
  <c r="S538" i="8"/>
  <c r="P537"/>
  <c r="S537"/>
  <c r="P536"/>
  <c r="R536"/>
  <c r="S536"/>
  <c r="P535"/>
  <c r="S535"/>
  <c r="P534"/>
  <c r="C481" i="2"/>
  <c r="F481" s="1"/>
  <c r="S534" i="8"/>
  <c r="P533"/>
  <c r="R533"/>
  <c r="C600" i="2"/>
  <c r="F600" s="1"/>
  <c r="S533" i="8"/>
  <c r="P532"/>
  <c r="S532"/>
  <c r="P531"/>
  <c r="S531"/>
  <c r="P530"/>
  <c r="C995" i="2"/>
  <c r="F995"/>
  <c r="S530" i="8"/>
  <c r="P529"/>
  <c r="S529"/>
  <c r="P528"/>
  <c r="S528"/>
  <c r="P527"/>
  <c r="S527"/>
  <c r="P526"/>
  <c r="R526"/>
  <c r="S526"/>
  <c r="P525"/>
  <c r="R525"/>
  <c r="S525"/>
  <c r="P524"/>
  <c r="C611" i="2"/>
  <c r="F611"/>
  <c r="S524" i="8"/>
  <c r="P523"/>
  <c r="C606" i="2"/>
  <c r="F606"/>
  <c r="S523" i="8"/>
  <c r="P522"/>
  <c r="S522"/>
  <c r="P521"/>
  <c r="C719" i="2"/>
  <c r="F719"/>
  <c r="S521" i="8"/>
  <c r="P520"/>
  <c r="R520"/>
  <c r="S520"/>
  <c r="P519"/>
  <c r="C996" i="2"/>
  <c r="F996"/>
  <c r="S519" i="8"/>
  <c r="P518"/>
  <c r="R518"/>
  <c r="C482" i="2"/>
  <c r="F482" s="1"/>
  <c r="C605"/>
  <c r="F605" s="1"/>
  <c r="S518" i="8"/>
  <c r="P517"/>
  <c r="C609" i="2"/>
  <c r="F609" s="1"/>
  <c r="S517" i="8"/>
  <c r="P516"/>
  <c r="S516"/>
  <c r="P515"/>
  <c r="R515"/>
  <c r="S515"/>
  <c r="P514"/>
  <c r="S514"/>
  <c r="P513"/>
  <c r="R513"/>
  <c r="S513"/>
  <c r="P512"/>
  <c r="C736" i="2"/>
  <c r="F736" s="1"/>
  <c r="S512" i="8"/>
  <c r="P511"/>
  <c r="C603" i="2"/>
  <c r="F603" s="1"/>
  <c r="C721"/>
  <c r="F721"/>
  <c r="C992"/>
  <c r="F992" s="1"/>
  <c r="S511" i="8"/>
  <c r="P510"/>
  <c r="S510"/>
  <c r="P509"/>
  <c r="S509"/>
  <c r="P508"/>
  <c r="C607" i="2"/>
  <c r="F607" s="1"/>
  <c r="S508" i="8"/>
  <c r="P507"/>
  <c r="R507"/>
  <c r="S507"/>
  <c r="P506"/>
  <c r="R506"/>
  <c r="S506"/>
  <c r="P505"/>
  <c r="S505"/>
  <c r="P504"/>
  <c r="C486" i="2"/>
  <c r="F486" s="1"/>
  <c r="C602"/>
  <c r="F602"/>
  <c r="C723"/>
  <c r="F723" s="1"/>
  <c r="S504" i="8"/>
  <c r="P503"/>
  <c r="S503"/>
  <c r="P502"/>
  <c r="S502"/>
  <c r="P501"/>
  <c r="C730" i="2"/>
  <c r="F730" s="1"/>
  <c r="S501" i="8"/>
  <c r="P500"/>
  <c r="S500"/>
  <c r="P499"/>
  <c r="S499"/>
  <c r="P498"/>
  <c r="R498"/>
  <c r="C994" i="2"/>
  <c r="F994" s="1"/>
  <c r="S498" i="8"/>
  <c r="P497"/>
  <c r="S497"/>
  <c r="P496"/>
  <c r="S496"/>
  <c r="P495"/>
  <c r="S495"/>
  <c r="P492"/>
  <c r="S492"/>
  <c r="P491"/>
  <c r="S491"/>
  <c r="P490"/>
  <c r="S490"/>
  <c r="P489"/>
  <c r="S489"/>
  <c r="P488"/>
  <c r="S488"/>
  <c r="P487"/>
  <c r="S487"/>
  <c r="P486"/>
  <c r="S486"/>
  <c r="P485"/>
  <c r="S485"/>
  <c r="P484"/>
  <c r="S484"/>
  <c r="P483"/>
  <c r="R483"/>
  <c r="S483"/>
  <c r="P482"/>
  <c r="S482"/>
  <c r="P481"/>
  <c r="S481"/>
  <c r="P480"/>
  <c r="S480"/>
  <c r="P479"/>
  <c r="S479"/>
  <c r="P478"/>
  <c r="C944" i="2"/>
  <c r="F944"/>
  <c r="S478" i="8"/>
  <c r="P477"/>
  <c r="S477"/>
  <c r="P476"/>
  <c r="S476"/>
  <c r="P475"/>
  <c r="R475"/>
  <c r="C942" i="2"/>
  <c r="F942" s="1"/>
  <c r="S475" i="8"/>
  <c r="P474"/>
  <c r="R474"/>
  <c r="C420" i="2"/>
  <c r="F420"/>
  <c r="C581"/>
  <c r="F581" s="1"/>
  <c r="S474" i="8"/>
  <c r="P473"/>
  <c r="C693" i="2"/>
  <c r="F693" s="1"/>
  <c r="S473" i="8"/>
  <c r="P472"/>
  <c r="C696" i="2"/>
  <c r="F696"/>
  <c r="C947"/>
  <c r="F947"/>
  <c r="S472" i="8"/>
  <c r="P471"/>
  <c r="C594" i="2"/>
  <c r="F594"/>
  <c r="S471" i="8"/>
  <c r="P470"/>
  <c r="C424" i="2"/>
  <c r="F424" s="1"/>
  <c r="C582"/>
  <c r="F582" s="1"/>
  <c r="C685"/>
  <c r="F685" s="1"/>
  <c r="S470" i="8"/>
  <c r="P469"/>
  <c r="R469"/>
  <c r="S469"/>
  <c r="P468"/>
  <c r="C595" i="2"/>
  <c r="F595" s="1"/>
  <c r="S468" i="8"/>
  <c r="P467"/>
  <c r="R467"/>
  <c r="C442" i="2"/>
  <c r="F442"/>
  <c r="C931"/>
  <c r="F931" s="1"/>
  <c r="S467" i="8"/>
  <c r="P466"/>
  <c r="R466"/>
  <c r="S466"/>
  <c r="P465"/>
  <c r="S465"/>
  <c r="P464"/>
  <c r="C586" i="2"/>
  <c r="F586"/>
  <c r="S464" i="8"/>
  <c r="P463"/>
  <c r="C939" i="2"/>
  <c r="F939"/>
  <c r="S463" i="8"/>
  <c r="P462"/>
  <c r="C945" i="2"/>
  <c r="F945"/>
  <c r="S462" i="8"/>
  <c r="P461"/>
  <c r="C596" i="2"/>
  <c r="F596" s="1"/>
  <c r="S461" i="8"/>
  <c r="P460"/>
  <c r="C941" i="2"/>
  <c r="F941"/>
  <c r="S460" i="8"/>
  <c r="P459"/>
  <c r="S459"/>
  <c r="P458"/>
  <c r="C448" i="2"/>
  <c r="F448"/>
  <c r="S458" i="8"/>
  <c r="P457"/>
  <c r="C946" i="2"/>
  <c r="F946" s="1"/>
  <c r="S457" i="8"/>
  <c r="P456"/>
  <c r="S456"/>
  <c r="P455"/>
  <c r="C943" i="2"/>
  <c r="F943"/>
  <c r="S455" i="8"/>
  <c r="P454"/>
  <c r="C436" i="2"/>
  <c r="F436"/>
  <c r="S454" i="8"/>
  <c r="P453"/>
  <c r="R453"/>
  <c r="S453"/>
  <c r="P452"/>
  <c r="S452"/>
  <c r="P451"/>
  <c r="S451"/>
  <c r="P450"/>
  <c r="C940" i="2"/>
  <c r="F940"/>
  <c r="S450" i="8"/>
  <c r="P449"/>
  <c r="S449"/>
  <c r="P448"/>
  <c r="R448"/>
  <c r="C439" i="2"/>
  <c r="F439"/>
  <c r="C590"/>
  <c r="F590"/>
  <c r="C695"/>
  <c r="F695"/>
  <c r="C934"/>
  <c r="F934"/>
  <c r="S448" i="8"/>
  <c r="P447"/>
  <c r="C593" i="2"/>
  <c r="F593" s="1"/>
  <c r="S447" i="8"/>
  <c r="P446"/>
  <c r="C433" i="2"/>
  <c r="F433"/>
  <c r="S446" i="8"/>
  <c r="P445"/>
  <c r="R445"/>
  <c r="C427" i="2"/>
  <c r="F427" s="1"/>
  <c r="S445" i="8"/>
  <c r="P444"/>
  <c r="S444"/>
  <c r="P443"/>
  <c r="S443"/>
  <c r="P442"/>
  <c r="S442"/>
  <c r="P441"/>
  <c r="C592" i="2"/>
  <c r="F592"/>
  <c r="S441" i="8"/>
  <c r="P440"/>
  <c r="S440"/>
  <c r="P439"/>
  <c r="C937" i="2"/>
  <c r="F937" s="1"/>
  <c r="S439" i="8"/>
  <c r="P438"/>
  <c r="C935" i="2"/>
  <c r="F935"/>
  <c r="S438" i="8"/>
  <c r="P437"/>
  <c r="S437"/>
  <c r="P436"/>
  <c r="R436"/>
  <c r="C936" i="2"/>
  <c r="F936" s="1"/>
  <c r="S436" i="8"/>
  <c r="P435"/>
  <c r="S435"/>
  <c r="P434"/>
  <c r="R434"/>
  <c r="C421" i="2"/>
  <c r="F421" s="1"/>
  <c r="C928"/>
  <c r="F928" s="1"/>
  <c r="S434" i="8"/>
  <c r="P433"/>
  <c r="R433"/>
  <c r="C585" i="2"/>
  <c r="F585" s="1"/>
  <c r="S433" i="8"/>
  <c r="P432"/>
  <c r="C446" i="2"/>
  <c r="F446" s="1"/>
  <c r="S432" i="8"/>
  <c r="P431"/>
  <c r="C589" i="2"/>
  <c r="F589"/>
  <c r="S431" i="8"/>
  <c r="P430"/>
  <c r="S430"/>
  <c r="P429"/>
  <c r="R429"/>
  <c r="S429"/>
  <c r="P428"/>
  <c r="C932" i="2"/>
  <c r="F932" s="1"/>
  <c r="S428" i="8"/>
  <c r="P427"/>
  <c r="S427"/>
  <c r="P426"/>
  <c r="R426"/>
  <c r="S426"/>
  <c r="P425"/>
  <c r="S425"/>
  <c r="P424"/>
  <c r="C700" i="2"/>
  <c r="F700"/>
  <c r="S424" i="8"/>
  <c r="P423"/>
  <c r="C457" i="2"/>
  <c r="F457" s="1"/>
  <c r="S423" i="8"/>
  <c r="P422"/>
  <c r="C432" i="2"/>
  <c r="F432" s="1"/>
  <c r="C929"/>
  <c r="F929"/>
  <c r="S422" i="8"/>
  <c r="P421"/>
  <c r="S421"/>
  <c r="P420"/>
  <c r="C591" i="2"/>
  <c r="F591" s="1"/>
  <c r="S420" i="8"/>
  <c r="P419"/>
  <c r="R419"/>
  <c r="C938" i="2"/>
  <c r="F938"/>
  <c r="S419" i="8"/>
  <c r="P418"/>
  <c r="S418"/>
  <c r="P417"/>
  <c r="C429" i="2"/>
  <c r="F429"/>
  <c r="C583"/>
  <c r="F583"/>
  <c r="C686"/>
  <c r="F686"/>
  <c r="C925"/>
  <c r="F925"/>
  <c r="S417" i="8"/>
  <c r="P416"/>
  <c r="C451" i="2"/>
  <c r="F451" s="1"/>
  <c r="S416" i="8"/>
  <c r="P415"/>
  <c r="S415"/>
  <c r="P414"/>
  <c r="R414"/>
  <c r="S414"/>
  <c r="P413"/>
  <c r="S413"/>
  <c r="P410"/>
  <c r="S410"/>
  <c r="P409"/>
  <c r="S409"/>
  <c r="P408"/>
  <c r="S408"/>
  <c r="P407"/>
  <c r="R407"/>
  <c r="S407"/>
  <c r="P406"/>
  <c r="S406"/>
  <c r="P405"/>
  <c r="R405"/>
  <c r="S405"/>
  <c r="P404"/>
  <c r="R404"/>
  <c r="S404"/>
  <c r="P403"/>
  <c r="S403"/>
  <c r="P402"/>
  <c r="S402"/>
  <c r="P401"/>
  <c r="S401"/>
  <c r="P400"/>
  <c r="S400"/>
  <c r="P399"/>
  <c r="S399"/>
  <c r="P398"/>
  <c r="S398"/>
  <c r="P397"/>
  <c r="S397"/>
  <c r="P396"/>
  <c r="S396"/>
  <c r="P395"/>
  <c r="S395"/>
  <c r="P394"/>
  <c r="C579" i="2"/>
  <c r="F579" s="1"/>
  <c r="S394" i="8"/>
  <c r="P393"/>
  <c r="S393"/>
  <c r="P392"/>
  <c r="C576" i="2"/>
  <c r="F576"/>
  <c r="S392" i="8"/>
  <c r="P391"/>
  <c r="S391"/>
  <c r="P390"/>
  <c r="C422" i="2"/>
  <c r="F422" s="1"/>
  <c r="C950"/>
  <c r="F950" s="1"/>
  <c r="S390" i="8"/>
  <c r="P389"/>
  <c r="C455" i="2"/>
  <c r="F455"/>
  <c r="S389" i="8"/>
  <c r="P388"/>
  <c r="S388"/>
  <c r="P387"/>
  <c r="C966" i="2"/>
  <c r="F966" s="1"/>
  <c r="S387" i="8"/>
  <c r="P386"/>
  <c r="R386"/>
  <c r="S386"/>
  <c r="P385"/>
  <c r="S385"/>
  <c r="P384"/>
  <c r="C435" i="2"/>
  <c r="F435"/>
  <c r="C572"/>
  <c r="F572" s="1"/>
  <c r="C953"/>
  <c r="F953" s="1"/>
  <c r="S384" i="8"/>
  <c r="P383"/>
  <c r="C453" i="2"/>
  <c r="F453"/>
  <c r="S383" i="8"/>
  <c r="P382"/>
  <c r="S382"/>
  <c r="P381"/>
  <c r="R381"/>
  <c r="S381"/>
  <c r="P380"/>
  <c r="S380"/>
  <c r="P379"/>
  <c r="S379"/>
  <c r="P378"/>
  <c r="S378"/>
  <c r="P377"/>
  <c r="S377"/>
  <c r="P376"/>
  <c r="S376"/>
  <c r="P375"/>
  <c r="S375"/>
  <c r="P374"/>
  <c r="S374"/>
  <c r="P373"/>
  <c r="R373"/>
  <c r="S373"/>
  <c r="P372"/>
  <c r="R372"/>
  <c r="S372"/>
  <c r="P371"/>
  <c r="S371"/>
  <c r="P370"/>
  <c r="R370"/>
  <c r="S370"/>
  <c r="P369"/>
  <c r="C963" i="2"/>
  <c r="F963" s="1"/>
  <c r="S369" i="8"/>
  <c r="P368"/>
  <c r="S368"/>
  <c r="P367"/>
  <c r="S367"/>
  <c r="P366"/>
  <c r="S366"/>
  <c r="P365"/>
  <c r="C577" i="2"/>
  <c r="F577" s="1"/>
  <c r="S365" i="8"/>
  <c r="P364"/>
  <c r="S364"/>
  <c r="P363"/>
  <c r="R363"/>
  <c r="S363"/>
  <c r="P362"/>
  <c r="S362"/>
  <c r="P361"/>
  <c r="R361"/>
  <c r="C571" i="2"/>
  <c r="F571" s="1"/>
  <c r="S361" i="8"/>
  <c r="P360"/>
  <c r="R360"/>
  <c r="C701" i="2"/>
  <c r="F701"/>
  <c r="S360" i="8"/>
  <c r="P359"/>
  <c r="C949" i="2"/>
  <c r="F949"/>
  <c r="S359" i="8"/>
  <c r="P358"/>
  <c r="S358"/>
  <c r="P357"/>
  <c r="S357"/>
  <c r="P356"/>
  <c r="S356"/>
  <c r="P355"/>
  <c r="S355"/>
  <c r="P354"/>
  <c r="S354"/>
  <c r="P353"/>
  <c r="S353"/>
  <c r="P352"/>
  <c r="S352"/>
  <c r="P351"/>
  <c r="S351"/>
  <c r="P350"/>
  <c r="S350"/>
  <c r="P349"/>
  <c r="S349"/>
  <c r="P348"/>
  <c r="S348"/>
  <c r="P347"/>
  <c r="S347"/>
  <c r="P346"/>
  <c r="C698" i="2"/>
  <c r="F698" s="1"/>
  <c r="C959"/>
  <c r="F959"/>
  <c r="S346" i="8"/>
  <c r="P345"/>
  <c r="R345"/>
  <c r="C960" i="2"/>
  <c r="F960" s="1"/>
  <c r="S345" i="8"/>
  <c r="P344"/>
  <c r="C965" i="2"/>
  <c r="F965" s="1"/>
  <c r="S344" i="8"/>
  <c r="P343"/>
  <c r="C958" i="2"/>
  <c r="F958" s="1"/>
  <c r="S343" i="8"/>
  <c r="P342"/>
  <c r="R342"/>
  <c r="S342"/>
  <c r="P341"/>
  <c r="R341"/>
  <c r="S341"/>
  <c r="P340"/>
  <c r="R340"/>
  <c r="C703" i="2"/>
  <c r="F703"/>
  <c r="S340" i="8"/>
  <c r="P339"/>
  <c r="S339"/>
  <c r="P338"/>
  <c r="R338"/>
  <c r="C574" i="2"/>
  <c r="F574"/>
  <c r="S338" i="8"/>
  <c r="P337"/>
  <c r="S337"/>
  <c r="P336"/>
  <c r="C452" i="2"/>
  <c r="F452"/>
  <c r="S336" i="8"/>
  <c r="P335"/>
  <c r="S335"/>
  <c r="P334"/>
  <c r="R334"/>
  <c r="C458" i="2"/>
  <c r="F458" s="1"/>
  <c r="C968"/>
  <c r="F968" s="1"/>
  <c r="S334" i="8"/>
  <c r="P333"/>
  <c r="S333"/>
  <c r="P332"/>
  <c r="S332"/>
  <c r="P331"/>
  <c r="S331"/>
  <c r="P328"/>
  <c r="S328"/>
  <c r="P327"/>
  <c r="S327"/>
  <c r="P326"/>
  <c r="S326"/>
  <c r="P325"/>
  <c r="S325"/>
  <c r="P324"/>
  <c r="R324"/>
  <c r="S324"/>
  <c r="P323"/>
  <c r="R323"/>
  <c r="S323"/>
  <c r="P322"/>
  <c r="S322"/>
  <c r="P321"/>
  <c r="S321"/>
  <c r="P320"/>
  <c r="S320"/>
  <c r="P319"/>
  <c r="S319"/>
  <c r="P318"/>
  <c r="S318"/>
  <c r="P317"/>
  <c r="S317"/>
  <c r="P316"/>
  <c r="S316"/>
  <c r="P315"/>
  <c r="R315"/>
  <c r="S315"/>
  <c r="P314"/>
  <c r="S314"/>
  <c r="P313"/>
  <c r="S313"/>
  <c r="P312"/>
  <c r="S312"/>
  <c r="P311"/>
  <c r="S311"/>
  <c r="P310"/>
  <c r="S310"/>
  <c r="P309"/>
  <c r="S309"/>
  <c r="P308"/>
  <c r="S308"/>
  <c r="P307"/>
  <c r="S307"/>
  <c r="P306"/>
  <c r="R306"/>
  <c r="S306"/>
  <c r="P305"/>
  <c r="S305"/>
  <c r="P304"/>
  <c r="S304"/>
  <c r="P303"/>
  <c r="R303"/>
  <c r="S303"/>
  <c r="P302"/>
  <c r="S302"/>
  <c r="P301"/>
  <c r="S301"/>
  <c r="P300"/>
  <c r="S300"/>
  <c r="P299"/>
  <c r="C557" i="2"/>
  <c r="F557" s="1"/>
  <c r="S299" i="8"/>
  <c r="P298"/>
  <c r="S298"/>
  <c r="P297"/>
  <c r="C675" i="2"/>
  <c r="F675" s="1"/>
  <c r="S297" i="8"/>
  <c r="P296"/>
  <c r="C678" i="2"/>
  <c r="F678" s="1"/>
  <c r="S296" i="8"/>
  <c r="P295"/>
  <c r="C388" i="2"/>
  <c r="F388"/>
  <c r="S295" i="8"/>
  <c r="P294"/>
  <c r="C898" i="2"/>
  <c r="F898"/>
  <c r="S294" i="8"/>
  <c r="P293"/>
  <c r="R293"/>
  <c r="S293"/>
  <c r="P292"/>
  <c r="S292"/>
  <c r="P291"/>
  <c r="S291"/>
  <c r="P290"/>
  <c r="R290"/>
  <c r="C896" i="2"/>
  <c r="F896" s="1"/>
  <c r="S290" i="8"/>
  <c r="P289"/>
  <c r="S289"/>
  <c r="P288"/>
  <c r="S288"/>
  <c r="P287"/>
  <c r="S287"/>
  <c r="P286"/>
  <c r="S286"/>
  <c r="P285"/>
  <c r="S285"/>
  <c r="P284"/>
  <c r="S284"/>
  <c r="P283"/>
  <c r="S283"/>
  <c r="P282"/>
  <c r="C399" i="2"/>
  <c r="F399" s="1"/>
  <c r="C563"/>
  <c r="F563" s="1"/>
  <c r="C671"/>
  <c r="F671" s="1"/>
  <c r="C897"/>
  <c r="F897"/>
  <c r="S282" i="8"/>
  <c r="P281"/>
  <c r="C409" i="2"/>
  <c r="F409" s="1"/>
  <c r="C566"/>
  <c r="F566"/>
  <c r="C677"/>
  <c r="F677" s="1"/>
  <c r="S281" i="8"/>
  <c r="P280"/>
  <c r="C901" i="2"/>
  <c r="F901" s="1"/>
  <c r="S280" i="8"/>
  <c r="P279"/>
  <c r="C387" i="2"/>
  <c r="F387"/>
  <c r="C659"/>
  <c r="F659" s="1"/>
  <c r="C889"/>
  <c r="F889"/>
  <c r="S279" i="8"/>
  <c r="P278"/>
  <c r="C396" i="2"/>
  <c r="F396"/>
  <c r="C559"/>
  <c r="F559" s="1"/>
  <c r="S278" i="8"/>
  <c r="P277"/>
  <c r="S277"/>
  <c r="P276"/>
  <c r="C561" i="2"/>
  <c r="F561" s="1"/>
  <c r="S276" i="8"/>
  <c r="P275"/>
  <c r="C892" i="2"/>
  <c r="F892" s="1"/>
  <c r="S275" i="8"/>
  <c r="P274"/>
  <c r="C389" i="2"/>
  <c r="F389"/>
  <c r="C558"/>
  <c r="F558" s="1"/>
  <c r="C661"/>
  <c r="F661"/>
  <c r="C890"/>
  <c r="F890" s="1"/>
  <c r="S274" i="8"/>
  <c r="P273"/>
  <c r="S273"/>
  <c r="P272"/>
  <c r="S272"/>
  <c r="P271"/>
  <c r="R271"/>
  <c r="S271"/>
  <c r="P270"/>
  <c r="R270"/>
  <c r="C894" i="2"/>
  <c r="F894" s="1"/>
  <c r="S270" i="8"/>
  <c r="P269"/>
  <c r="C900" i="2"/>
  <c r="F900"/>
  <c r="S269" i="8"/>
  <c r="P268"/>
  <c r="S268"/>
  <c r="P267"/>
  <c r="S267"/>
  <c r="P266"/>
  <c r="S266"/>
  <c r="P265"/>
  <c r="S265"/>
  <c r="P264"/>
  <c r="R264"/>
  <c r="C560" i="2"/>
  <c r="F560" s="1"/>
  <c r="S264" i="8"/>
  <c r="P263"/>
  <c r="C401" i="2"/>
  <c r="F401"/>
  <c r="C899"/>
  <c r="F899"/>
  <c r="S263" i="8"/>
  <c r="P262"/>
  <c r="S262"/>
  <c r="P261"/>
  <c r="S261"/>
  <c r="P260"/>
  <c r="C417" i="2"/>
  <c r="F417"/>
  <c r="C564"/>
  <c r="F564"/>
  <c r="S260" i="8"/>
  <c r="P259"/>
  <c r="S259"/>
  <c r="P258"/>
  <c r="S258"/>
  <c r="P257"/>
  <c r="C402" i="2"/>
  <c r="F402"/>
  <c r="S257" i="8"/>
  <c r="P256"/>
  <c r="S256"/>
  <c r="P255"/>
  <c r="C893" i="2"/>
  <c r="F893" s="1"/>
  <c r="S255" i="8"/>
  <c r="P254"/>
  <c r="S254"/>
  <c r="P253"/>
  <c r="C667" i="2"/>
  <c r="F667"/>
  <c r="S253" i="8"/>
  <c r="P252"/>
  <c r="S252"/>
  <c r="P251"/>
  <c r="C391" i="2"/>
  <c r="F391" s="1"/>
  <c r="S251" i="8"/>
  <c r="P250"/>
  <c r="S250"/>
  <c r="P249"/>
  <c r="S249"/>
  <c r="P246"/>
  <c r="S246"/>
  <c r="P245"/>
  <c r="S245"/>
  <c r="P244"/>
  <c r="S244"/>
  <c r="P243"/>
  <c r="S243"/>
  <c r="P242"/>
  <c r="S242"/>
  <c r="P241"/>
  <c r="S241"/>
  <c r="P240"/>
  <c r="S240"/>
  <c r="P239"/>
  <c r="R239"/>
  <c r="S239"/>
  <c r="P238"/>
  <c r="S238"/>
  <c r="P237"/>
  <c r="S237"/>
  <c r="P236"/>
  <c r="S236"/>
  <c r="P235"/>
  <c r="S235"/>
  <c r="P234"/>
  <c r="S234"/>
  <c r="P233"/>
  <c r="S233"/>
  <c r="P232"/>
  <c r="S232"/>
  <c r="P231"/>
  <c r="S231"/>
  <c r="P230"/>
  <c r="S230"/>
  <c r="P229"/>
  <c r="S229"/>
  <c r="P228"/>
  <c r="S228"/>
  <c r="P227"/>
  <c r="S227"/>
  <c r="P226"/>
  <c r="S226"/>
  <c r="P225"/>
  <c r="S225"/>
  <c r="P224"/>
  <c r="S224"/>
  <c r="P223"/>
  <c r="C917" i="2"/>
  <c r="F917"/>
  <c r="S223" i="8"/>
  <c r="P222"/>
  <c r="C909" i="2"/>
  <c r="F909" s="1"/>
  <c r="S222" i="8"/>
  <c r="P221"/>
  <c r="S221"/>
  <c r="P220"/>
  <c r="C683" i="2"/>
  <c r="F683" s="1"/>
  <c r="S220" i="8"/>
  <c r="P219"/>
  <c r="S219"/>
  <c r="P218"/>
  <c r="S218"/>
  <c r="P217"/>
  <c r="R217"/>
  <c r="C553" i="2"/>
  <c r="F553"/>
  <c r="S217" i="8"/>
  <c r="P216"/>
  <c r="S216"/>
  <c r="P215"/>
  <c r="C407" i="2"/>
  <c r="F407"/>
  <c r="C547"/>
  <c r="F547" s="1"/>
  <c r="C908"/>
  <c r="F908"/>
  <c r="S215" i="8"/>
  <c r="P214"/>
  <c r="S214"/>
  <c r="P213"/>
  <c r="S213"/>
  <c r="P212"/>
  <c r="R212"/>
  <c r="S212"/>
  <c r="P211"/>
  <c r="C415" i="2"/>
  <c r="F415"/>
  <c r="S211" i="8"/>
  <c r="P210"/>
  <c r="S210"/>
  <c r="P209"/>
  <c r="S209"/>
  <c r="P208"/>
  <c r="C543" i="2"/>
  <c r="F543"/>
  <c r="S208" i="8"/>
  <c r="P207"/>
  <c r="C680" i="2"/>
  <c r="F680" s="1"/>
  <c r="S207" i="8"/>
  <c r="P206"/>
  <c r="S206"/>
  <c r="P205"/>
  <c r="C914" i="2"/>
  <c r="F914" s="1"/>
  <c r="S205" i="8"/>
  <c r="P204"/>
  <c r="S204"/>
  <c r="P203"/>
  <c r="C916" i="2"/>
  <c r="F916" s="1"/>
  <c r="S203" i="8"/>
  <c r="P202"/>
  <c r="C552" i="2"/>
  <c r="F552"/>
  <c r="S202" i="8"/>
  <c r="P201"/>
  <c r="S201"/>
  <c r="P200"/>
  <c r="S200"/>
  <c r="P199"/>
  <c r="C549" i="2"/>
  <c r="F549" s="1"/>
  <c r="S199" i="8"/>
  <c r="P198"/>
  <c r="S198"/>
  <c r="P197"/>
  <c r="C548" i="2"/>
  <c r="F548" s="1"/>
  <c r="S197" i="8"/>
  <c r="P196"/>
  <c r="R196"/>
  <c r="S196"/>
  <c r="P195"/>
  <c r="S195"/>
  <c r="P194"/>
  <c r="C682" i="2"/>
  <c r="F682"/>
  <c r="S194" i="8"/>
  <c r="P193"/>
  <c r="C416" i="2"/>
  <c r="F416" s="1"/>
  <c r="S193" i="8"/>
  <c r="P192"/>
  <c r="R192"/>
  <c r="C411" i="2"/>
  <c r="F411" s="1"/>
  <c r="S192" i="8"/>
  <c r="P191"/>
  <c r="S191"/>
  <c r="P190"/>
  <c r="R190"/>
  <c r="S190"/>
  <c r="P189"/>
  <c r="R189"/>
  <c r="S189"/>
  <c r="P188"/>
  <c r="C410" i="2"/>
  <c r="F410"/>
  <c r="C544"/>
  <c r="F544" s="1"/>
  <c r="C672"/>
  <c r="F672" s="1"/>
  <c r="C905"/>
  <c r="F905" s="1"/>
  <c r="S188" i="8"/>
  <c r="P187"/>
  <c r="S187"/>
  <c r="P186"/>
  <c r="S186"/>
  <c r="P185"/>
  <c r="C923" i="2"/>
  <c r="F923"/>
  <c r="S185" i="8"/>
  <c r="P184"/>
  <c r="S184"/>
  <c r="P183"/>
  <c r="C408" i="2"/>
  <c r="F408"/>
  <c r="C915"/>
  <c r="F915" s="1"/>
  <c r="S183" i="8"/>
  <c r="P182"/>
  <c r="C903" i="2"/>
  <c r="F903"/>
  <c r="S182" i="8"/>
  <c r="P181"/>
  <c r="S181"/>
  <c r="P180"/>
  <c r="C551" i="2"/>
  <c r="F551"/>
  <c r="S180" i="8"/>
  <c r="P179"/>
  <c r="S179"/>
  <c r="P178"/>
  <c r="R178"/>
  <c r="C542" i="2"/>
  <c r="F542"/>
  <c r="S178" i="8"/>
  <c r="P177"/>
  <c r="C924" i="2"/>
  <c r="F924"/>
  <c r="S177" i="8"/>
  <c r="P176"/>
  <c r="S176"/>
  <c r="P175"/>
  <c r="S175"/>
  <c r="P174"/>
  <c r="C674" i="2"/>
  <c r="F674"/>
  <c r="S174" i="8"/>
  <c r="P173"/>
  <c r="S173"/>
  <c r="P172"/>
  <c r="S172"/>
  <c r="P171"/>
  <c r="C922" i="2"/>
  <c r="F922"/>
  <c r="S171" i="8"/>
  <c r="P170"/>
  <c r="S170"/>
  <c r="P169"/>
  <c r="S169"/>
  <c r="P168"/>
  <c r="S168"/>
  <c r="P167"/>
  <c r="S167"/>
  <c r="P164"/>
  <c r="S164"/>
  <c r="P163"/>
  <c r="S163"/>
  <c r="P162"/>
  <c r="S162"/>
  <c r="P161"/>
  <c r="S161"/>
  <c r="P160"/>
  <c r="S160"/>
  <c r="P159"/>
  <c r="S159"/>
  <c r="P158"/>
  <c r="S158"/>
  <c r="P157"/>
  <c r="S157"/>
  <c r="P156"/>
  <c r="S156"/>
  <c r="P155"/>
  <c r="S155"/>
  <c r="P154"/>
  <c r="S154"/>
  <c r="P153"/>
  <c r="S153"/>
  <c r="P152"/>
  <c r="S152"/>
  <c r="P151"/>
  <c r="S151"/>
  <c r="P150"/>
  <c r="S150"/>
  <c r="P149"/>
  <c r="R149"/>
  <c r="S149"/>
  <c r="P148"/>
  <c r="S148"/>
  <c r="P147"/>
  <c r="S147"/>
  <c r="P146"/>
  <c r="S146"/>
  <c r="P145"/>
  <c r="R145"/>
  <c r="S145"/>
  <c r="P144"/>
  <c r="S144"/>
  <c r="P143"/>
  <c r="S143"/>
  <c r="P142"/>
  <c r="S142"/>
  <c r="P141"/>
  <c r="S141"/>
  <c r="P140"/>
  <c r="S140"/>
  <c r="P139"/>
  <c r="S139"/>
  <c r="P138"/>
  <c r="S138"/>
  <c r="P137"/>
  <c r="S137"/>
  <c r="P136"/>
  <c r="S136"/>
  <c r="P135"/>
  <c r="S135"/>
  <c r="P134"/>
  <c r="S134"/>
  <c r="P133"/>
  <c r="R133"/>
  <c r="S133"/>
  <c r="P132"/>
  <c r="S132"/>
  <c r="P131"/>
  <c r="S131"/>
  <c r="P130"/>
  <c r="S130"/>
  <c r="P129"/>
  <c r="S129"/>
  <c r="P128"/>
  <c r="S128"/>
  <c r="P127"/>
  <c r="S127"/>
  <c r="P126"/>
  <c r="S126"/>
  <c r="P125"/>
  <c r="S125"/>
  <c r="P124"/>
  <c r="S124"/>
  <c r="P123"/>
  <c r="S123"/>
  <c r="P122"/>
  <c r="S122"/>
  <c r="P121"/>
  <c r="S121"/>
  <c r="P120"/>
  <c r="S120"/>
  <c r="P119"/>
  <c r="S119"/>
  <c r="P118"/>
  <c r="S118"/>
  <c r="P117"/>
  <c r="S117"/>
  <c r="P116"/>
  <c r="S116"/>
  <c r="P115"/>
  <c r="S115"/>
  <c r="P114"/>
  <c r="S114"/>
  <c r="P113"/>
  <c r="S113"/>
  <c r="P112"/>
  <c r="S112"/>
  <c r="P111"/>
  <c r="S111"/>
  <c r="P110"/>
  <c r="S110"/>
  <c r="P109"/>
  <c r="S109"/>
  <c r="P108"/>
  <c r="S108"/>
  <c r="P107"/>
  <c r="S107"/>
  <c r="P106"/>
  <c r="S106"/>
  <c r="P105"/>
  <c r="S105"/>
  <c r="P104"/>
  <c r="S104"/>
  <c r="P103"/>
  <c r="S103"/>
  <c r="P102"/>
  <c r="S102"/>
  <c r="P101"/>
  <c r="C869" i="2"/>
  <c r="F869"/>
  <c r="S101" i="8"/>
  <c r="P100"/>
  <c r="S100"/>
  <c r="P99"/>
  <c r="S99"/>
  <c r="P98"/>
  <c r="C370" i="2"/>
  <c r="F370" s="1"/>
  <c r="C647"/>
  <c r="F647"/>
  <c r="C871"/>
  <c r="F871" s="1"/>
  <c r="S98" i="8"/>
  <c r="P97"/>
  <c r="S97"/>
  <c r="P96"/>
  <c r="C868" i="2"/>
  <c r="F868" s="1"/>
  <c r="S96" i="8"/>
  <c r="P95"/>
  <c r="S95"/>
  <c r="P94"/>
  <c r="C378" i="2"/>
  <c r="F378"/>
  <c r="S94" i="8"/>
  <c r="P93"/>
  <c r="S93"/>
  <c r="P92"/>
  <c r="S92"/>
  <c r="P91"/>
  <c r="S91"/>
  <c r="P90"/>
  <c r="S90"/>
  <c r="P89"/>
  <c r="C536" i="2"/>
  <c r="F536" s="1"/>
  <c r="S89" i="8"/>
  <c r="P88"/>
  <c r="S88"/>
  <c r="P87"/>
  <c r="S87"/>
  <c r="P86"/>
  <c r="S86"/>
  <c r="P85"/>
  <c r="R85"/>
  <c r="S85"/>
  <c r="P82"/>
  <c r="S82"/>
  <c r="P81"/>
  <c r="S81"/>
  <c r="P80"/>
  <c r="S80"/>
  <c r="P79"/>
  <c r="S79"/>
  <c r="P78"/>
  <c r="R78"/>
  <c r="S78"/>
  <c r="P77"/>
  <c r="S77"/>
  <c r="P76"/>
  <c r="S76"/>
  <c r="P75"/>
  <c r="S75"/>
  <c r="P74"/>
  <c r="S74"/>
  <c r="P73"/>
  <c r="S73"/>
  <c r="P72"/>
  <c r="S72"/>
  <c r="P71"/>
  <c r="S71"/>
  <c r="P70"/>
  <c r="R70"/>
  <c r="S70"/>
  <c r="P69"/>
  <c r="S69"/>
  <c r="P68"/>
  <c r="S68"/>
  <c r="P67"/>
  <c r="S67"/>
  <c r="P66"/>
  <c r="S66"/>
  <c r="P65"/>
  <c r="S65"/>
  <c r="P64"/>
  <c r="S64"/>
  <c r="P63"/>
  <c r="S63"/>
  <c r="P62"/>
  <c r="R62"/>
  <c r="S62"/>
  <c r="P61"/>
  <c r="S61"/>
  <c r="P60"/>
  <c r="S60"/>
  <c r="P59"/>
  <c r="S59"/>
  <c r="P58"/>
  <c r="S58"/>
  <c r="P57"/>
  <c r="S57"/>
  <c r="P56"/>
  <c r="S56"/>
  <c r="P55"/>
  <c r="S55"/>
  <c r="P54"/>
  <c r="R54"/>
  <c r="S54"/>
  <c r="P53"/>
  <c r="S53"/>
  <c r="P52"/>
  <c r="S52"/>
  <c r="P51"/>
  <c r="S51"/>
  <c r="P50"/>
  <c r="S50"/>
  <c r="P49"/>
  <c r="S49"/>
  <c r="P48"/>
  <c r="S48"/>
  <c r="P47"/>
  <c r="S47"/>
  <c r="P46"/>
  <c r="R46"/>
  <c r="S46"/>
  <c r="P45"/>
  <c r="S45"/>
  <c r="P44"/>
  <c r="S44"/>
  <c r="P43"/>
  <c r="S43"/>
  <c r="P42"/>
  <c r="S42"/>
  <c r="P41"/>
  <c r="S41"/>
  <c r="P40"/>
  <c r="S40"/>
  <c r="P39"/>
  <c r="S39"/>
  <c r="P38"/>
  <c r="R38"/>
  <c r="S38"/>
  <c r="P37"/>
  <c r="S37"/>
  <c r="P36"/>
  <c r="S36"/>
  <c r="P35"/>
  <c r="S35"/>
  <c r="P34"/>
  <c r="S34"/>
  <c r="P33"/>
  <c r="S33"/>
  <c r="P32"/>
  <c r="S32"/>
  <c r="P31"/>
  <c r="S31"/>
  <c r="P30"/>
  <c r="S30"/>
  <c r="P29"/>
  <c r="S29"/>
  <c r="P28"/>
  <c r="C879" i="2"/>
  <c r="F879" s="1"/>
  <c r="S28" i="8"/>
  <c r="P27"/>
  <c r="S27"/>
  <c r="P26"/>
  <c r="C531" i="2"/>
  <c r="F531" s="1"/>
  <c r="S26" i="8"/>
  <c r="P25"/>
  <c r="C655" i="2"/>
  <c r="F655" s="1"/>
  <c r="S25" i="8"/>
  <c r="P24"/>
  <c r="C523" i="2"/>
  <c r="F523"/>
  <c r="C875"/>
  <c r="F875"/>
  <c r="S24" i="8"/>
  <c r="P23"/>
  <c r="S23"/>
  <c r="P22"/>
  <c r="C380" i="2"/>
  <c r="F380"/>
  <c r="S22" i="8"/>
  <c r="P21"/>
  <c r="C530" i="2"/>
  <c r="F530" s="1"/>
  <c r="S21" i="8"/>
  <c r="P20"/>
  <c r="C881" i="2"/>
  <c r="F881" s="1"/>
  <c r="S20" i="8"/>
  <c r="P19"/>
  <c r="C532" i="2"/>
  <c r="F532"/>
  <c r="S19" i="8"/>
  <c r="P18"/>
  <c r="S18"/>
  <c r="P17"/>
  <c r="S17"/>
  <c r="P16"/>
  <c r="C884" i="2"/>
  <c r="F884"/>
  <c r="S16" i="8"/>
  <c r="P15"/>
  <c r="C529" i="2"/>
  <c r="F529"/>
  <c r="S15" i="8"/>
  <c r="P14"/>
  <c r="S14"/>
  <c r="P13"/>
  <c r="C526" i="2"/>
  <c r="F526"/>
  <c r="S13" i="8"/>
  <c r="P12"/>
  <c r="S12"/>
  <c r="P11"/>
  <c r="S11"/>
  <c r="P10"/>
  <c r="C656" i="2"/>
  <c r="F656" s="1"/>
  <c r="S10" i="8"/>
  <c r="P9"/>
  <c r="S9"/>
  <c r="P8"/>
  <c r="R8"/>
  <c r="S8"/>
  <c r="P7"/>
  <c r="C527" i="2"/>
  <c r="F527"/>
  <c r="S7" i="8"/>
  <c r="P6"/>
  <c r="S6"/>
  <c r="P5"/>
  <c r="S5"/>
  <c r="P4"/>
  <c r="C533" i="2"/>
  <c r="F533" s="1"/>
  <c r="S4" i="8"/>
  <c r="P3"/>
  <c r="S3"/>
  <c r="H495" i="3"/>
  <c r="I495"/>
  <c r="C269" i="2"/>
  <c r="F269" s="1"/>
  <c r="J495" i="3" s="1"/>
  <c r="Q495"/>
  <c r="T495"/>
  <c r="U495"/>
  <c r="H496"/>
  <c r="I496"/>
  <c r="S496" s="1"/>
  <c r="J496"/>
  <c r="Q496"/>
  <c r="T496"/>
  <c r="U496"/>
  <c r="H497"/>
  <c r="C183" i="2"/>
  <c r="F183"/>
  <c r="I497" i="3" s="1"/>
  <c r="J497"/>
  <c r="Q497"/>
  <c r="T497"/>
  <c r="U497"/>
  <c r="H498"/>
  <c r="I498"/>
  <c r="J498"/>
  <c r="Q498"/>
  <c r="T498"/>
  <c r="U498"/>
  <c r="H499"/>
  <c r="I499"/>
  <c r="P499" s="1"/>
  <c r="R499" s="1"/>
  <c r="J499"/>
  <c r="Q499"/>
  <c r="T499"/>
  <c r="U499"/>
  <c r="C107" i="2"/>
  <c r="F107"/>
  <c r="H500" i="3"/>
  <c r="I500"/>
  <c r="J500"/>
  <c r="Q500"/>
  <c r="S500"/>
  <c r="T500"/>
  <c r="U500"/>
  <c r="H501"/>
  <c r="S501"/>
  <c r="I501"/>
  <c r="J501"/>
  <c r="Q501"/>
  <c r="T501"/>
  <c r="U501"/>
  <c r="H502"/>
  <c r="C179" i="2"/>
  <c r="F179" s="1"/>
  <c r="I502" i="3" s="1"/>
  <c r="F502" s="1"/>
  <c r="J502"/>
  <c r="Q502"/>
  <c r="T502"/>
  <c r="U502"/>
  <c r="H503"/>
  <c r="I503"/>
  <c r="J503"/>
  <c r="Q503"/>
  <c r="T503"/>
  <c r="U503"/>
  <c r="H504"/>
  <c r="I504"/>
  <c r="J504"/>
  <c r="F504" s="1"/>
  <c r="Q504"/>
  <c r="T504"/>
  <c r="U504"/>
  <c r="C103" i="2"/>
  <c r="F103" s="1"/>
  <c r="H505" i="3"/>
  <c r="I505"/>
  <c r="J505"/>
  <c r="F505" s="1"/>
  <c r="Q505"/>
  <c r="T505"/>
  <c r="U505"/>
  <c r="H506"/>
  <c r="I506"/>
  <c r="C273" i="2"/>
  <c r="F273" s="1"/>
  <c r="J506" i="3"/>
  <c r="Q506"/>
  <c r="T506"/>
  <c r="U506"/>
  <c r="H507"/>
  <c r="I507"/>
  <c r="P507" s="1"/>
  <c r="J507"/>
  <c r="R507"/>
  <c r="Q507"/>
  <c r="T507"/>
  <c r="U507"/>
  <c r="H508"/>
  <c r="I508"/>
  <c r="J508"/>
  <c r="Q508"/>
  <c r="T508"/>
  <c r="U508"/>
  <c r="H509"/>
  <c r="C180" i="2"/>
  <c r="F180"/>
  <c r="I509" i="3" s="1"/>
  <c r="C267" i="2"/>
  <c r="F267"/>
  <c r="J509" i="3"/>
  <c r="Q509"/>
  <c r="T509"/>
  <c r="U509"/>
  <c r="H510"/>
  <c r="F510" s="1"/>
  <c r="C184" i="2"/>
  <c r="F184" s="1"/>
  <c r="I510" i="3"/>
  <c r="J510"/>
  <c r="Q510"/>
  <c r="T510"/>
  <c r="U510"/>
  <c r="H511"/>
  <c r="I511"/>
  <c r="J511"/>
  <c r="Q511"/>
  <c r="T511"/>
  <c r="U511"/>
  <c r="H512"/>
  <c r="I512"/>
  <c r="J512"/>
  <c r="S512" s="1"/>
  <c r="Q512"/>
  <c r="T512"/>
  <c r="U512"/>
  <c r="C99" i="2"/>
  <c r="F99"/>
  <c r="H513" i="3" s="1"/>
  <c r="P513" s="1"/>
  <c r="I513"/>
  <c r="J513"/>
  <c r="R513"/>
  <c r="Q513"/>
  <c r="T513"/>
  <c r="U513"/>
  <c r="C112" i="2"/>
  <c r="F112"/>
  <c r="H514" i="3" s="1"/>
  <c r="I514"/>
  <c r="J514"/>
  <c r="Q514"/>
  <c r="T514"/>
  <c r="U514"/>
  <c r="H515"/>
  <c r="I515"/>
  <c r="C272" i="2"/>
  <c r="F272" s="1"/>
  <c r="J515" i="3"/>
  <c r="Q515"/>
  <c r="T515"/>
  <c r="U515"/>
  <c r="H516"/>
  <c r="I516"/>
  <c r="J516"/>
  <c r="Q516"/>
  <c r="T516"/>
  <c r="U516"/>
  <c r="H517"/>
  <c r="P517" s="1"/>
  <c r="R517" s="1"/>
  <c r="I517"/>
  <c r="J517"/>
  <c r="Q517"/>
  <c r="T517"/>
  <c r="U517"/>
  <c r="H518"/>
  <c r="I518"/>
  <c r="J518"/>
  <c r="Q518"/>
  <c r="T518"/>
  <c r="U518"/>
  <c r="H519"/>
  <c r="S519"/>
  <c r="I519"/>
  <c r="J519"/>
  <c r="Q519"/>
  <c r="T519"/>
  <c r="U519"/>
  <c r="C109" i="2"/>
  <c r="F109"/>
  <c r="H520" i="3" s="1"/>
  <c r="S520" s="1"/>
  <c r="I520"/>
  <c r="J520"/>
  <c r="Q520"/>
  <c r="T520"/>
  <c r="U520"/>
  <c r="H521"/>
  <c r="I521"/>
  <c r="P521"/>
  <c r="R521" s="1"/>
  <c r="J521"/>
  <c r="Q521"/>
  <c r="T521"/>
  <c r="U521"/>
  <c r="H522"/>
  <c r="I522"/>
  <c r="C268" i="2"/>
  <c r="F268" s="1"/>
  <c r="J522" i="3"/>
  <c r="Q522"/>
  <c r="T522"/>
  <c r="U522"/>
  <c r="H523"/>
  <c r="I523"/>
  <c r="J523"/>
  <c r="Q523"/>
  <c r="T523"/>
  <c r="U523"/>
  <c r="H524"/>
  <c r="I524"/>
  <c r="J524"/>
  <c r="F524" s="1"/>
  <c r="Q524"/>
  <c r="T524"/>
  <c r="U524"/>
  <c r="H525"/>
  <c r="I525"/>
  <c r="C270" i="2"/>
  <c r="F270"/>
  <c r="J525" i="3" s="1"/>
  <c r="Q525"/>
  <c r="T525"/>
  <c r="U525"/>
  <c r="H526"/>
  <c r="I526"/>
  <c r="C271" i="2"/>
  <c r="F271"/>
  <c r="J526" i="3" s="1"/>
  <c r="Q526"/>
  <c r="T526"/>
  <c r="U526"/>
  <c r="C116" i="2"/>
  <c r="F116"/>
  <c r="H527" i="3" s="1"/>
  <c r="I527"/>
  <c r="C237" i="2"/>
  <c r="F237" s="1"/>
  <c r="J527" i="3" s="1"/>
  <c r="Q527"/>
  <c r="T527"/>
  <c r="U527"/>
  <c r="H528"/>
  <c r="I528"/>
  <c r="C275" i="2"/>
  <c r="F275"/>
  <c r="J528" i="3" s="1"/>
  <c r="Q528"/>
  <c r="T528"/>
  <c r="U528"/>
  <c r="H529"/>
  <c r="C175" i="2"/>
  <c r="F175"/>
  <c r="I529" i="3" s="1"/>
  <c r="J529"/>
  <c r="Q529"/>
  <c r="T529"/>
  <c r="U529"/>
  <c r="H530"/>
  <c r="I530"/>
  <c r="J530"/>
  <c r="Q530"/>
  <c r="T530"/>
  <c r="U530"/>
  <c r="C118" i="2"/>
  <c r="F118" s="1"/>
  <c r="H531" i="3" s="1"/>
  <c r="I531"/>
  <c r="C248" i="2"/>
  <c r="F248" s="1"/>
  <c r="J531" i="3" s="1"/>
  <c r="Q531"/>
  <c r="T531"/>
  <c r="U531"/>
  <c r="C96" i="2"/>
  <c r="F96"/>
  <c r="H532" i="3"/>
  <c r="I532"/>
  <c r="F532" s="1"/>
  <c r="J532"/>
  <c r="Q532"/>
  <c r="T532"/>
  <c r="U532"/>
  <c r="H533"/>
  <c r="I533"/>
  <c r="J533"/>
  <c r="P533"/>
  <c r="R533" s="1"/>
  <c r="Q533"/>
  <c r="T533"/>
  <c r="U533"/>
  <c r="H534"/>
  <c r="F534" s="1"/>
  <c r="I534"/>
  <c r="J534"/>
  <c r="S534"/>
  <c r="Q534"/>
  <c r="T534"/>
  <c r="U534"/>
  <c r="H535"/>
  <c r="C176" i="2"/>
  <c r="F176" s="1"/>
  <c r="I535" i="3"/>
  <c r="J535"/>
  <c r="Q535"/>
  <c r="T535"/>
  <c r="U535"/>
  <c r="C119" i="2"/>
  <c r="F119"/>
  <c r="H536" i="3" s="1"/>
  <c r="I536"/>
  <c r="J536"/>
  <c r="Q536"/>
  <c r="T536"/>
  <c r="U536"/>
  <c r="C110" i="2"/>
  <c r="F110" s="1"/>
  <c r="H537" i="3" s="1"/>
  <c r="I537"/>
  <c r="J537"/>
  <c r="Q537"/>
  <c r="T537"/>
  <c r="U537"/>
  <c r="H538"/>
  <c r="I538"/>
  <c r="J538"/>
  <c r="Q538"/>
  <c r="T538"/>
  <c r="U538"/>
  <c r="C113" i="2"/>
  <c r="F113" s="1"/>
  <c r="H539" i="3" s="1"/>
  <c r="F539" s="1"/>
  <c r="I539"/>
  <c r="J539"/>
  <c r="Q539"/>
  <c r="T539"/>
  <c r="U539"/>
  <c r="H540"/>
  <c r="I540"/>
  <c r="C274" i="2"/>
  <c r="F274" s="1"/>
  <c r="J540" i="3" s="1"/>
  <c r="Q540"/>
  <c r="T540"/>
  <c r="U540"/>
  <c r="H541"/>
  <c r="C177" i="2"/>
  <c r="F177" s="1"/>
  <c r="I541" i="3"/>
  <c r="C266" i="2"/>
  <c r="F266"/>
  <c r="J541" i="3" s="1"/>
  <c r="Q541"/>
  <c r="T541"/>
  <c r="U541"/>
  <c r="C117" i="2"/>
  <c r="F117"/>
  <c r="H542" i="3" s="1"/>
  <c r="I542"/>
  <c r="J542"/>
  <c r="Q542"/>
  <c r="T542"/>
  <c r="U542"/>
  <c r="H543"/>
  <c r="C182" i="2"/>
  <c r="F182" s="1"/>
  <c r="I543" i="3"/>
  <c r="J543"/>
  <c r="Q543"/>
  <c r="T543"/>
  <c r="U543"/>
  <c r="H544"/>
  <c r="C181" i="2"/>
  <c r="F181" s="1"/>
  <c r="I544" i="3" s="1"/>
  <c r="J544"/>
  <c r="Q544"/>
  <c r="T544"/>
  <c r="U544"/>
  <c r="H545"/>
  <c r="I545"/>
  <c r="J545"/>
  <c r="Q545"/>
  <c r="T545"/>
  <c r="U545"/>
  <c r="H546"/>
  <c r="S546" s="1"/>
  <c r="I546"/>
  <c r="J546"/>
  <c r="Q546"/>
  <c r="T546"/>
  <c r="U546"/>
  <c r="H547"/>
  <c r="I547"/>
  <c r="J547"/>
  <c r="P547"/>
  <c r="R547" s="1"/>
  <c r="Q547"/>
  <c r="T547"/>
  <c r="U547"/>
  <c r="H548"/>
  <c r="I548"/>
  <c r="J548"/>
  <c r="Q548"/>
  <c r="T548"/>
  <c r="U548"/>
  <c r="H549"/>
  <c r="S549"/>
  <c r="I549"/>
  <c r="J549"/>
  <c r="Q549"/>
  <c r="T549"/>
  <c r="U549"/>
  <c r="H550"/>
  <c r="P550"/>
  <c r="I550"/>
  <c r="J550"/>
  <c r="Q550"/>
  <c r="S550"/>
  <c r="T550"/>
  <c r="U550"/>
  <c r="H551"/>
  <c r="I551"/>
  <c r="J551"/>
  <c r="Q551"/>
  <c r="T551"/>
  <c r="U551"/>
  <c r="H552"/>
  <c r="I552"/>
  <c r="J552"/>
  <c r="Q552"/>
  <c r="T552"/>
  <c r="U552"/>
  <c r="H553"/>
  <c r="S553" s="1"/>
  <c r="I553"/>
  <c r="P553" s="1"/>
  <c r="J553"/>
  <c r="Q553"/>
  <c r="T553"/>
  <c r="U553"/>
  <c r="H554"/>
  <c r="F554" s="1"/>
  <c r="I554"/>
  <c r="J554"/>
  <c r="S554" s="1"/>
  <c r="Q554"/>
  <c r="T554"/>
  <c r="U554"/>
  <c r="H555"/>
  <c r="I555"/>
  <c r="J555"/>
  <c r="Q555"/>
  <c r="T555"/>
  <c r="U555"/>
  <c r="H556"/>
  <c r="I556"/>
  <c r="F556" s="1"/>
  <c r="J556"/>
  <c r="Q556"/>
  <c r="T556"/>
  <c r="U556"/>
  <c r="H557"/>
  <c r="I557"/>
  <c r="J557"/>
  <c r="Q557"/>
  <c r="T557"/>
  <c r="U557"/>
  <c r="H558"/>
  <c r="I558"/>
  <c r="J558"/>
  <c r="Q558"/>
  <c r="T558"/>
  <c r="U558"/>
  <c r="H559"/>
  <c r="S559" s="1"/>
  <c r="I559"/>
  <c r="P559"/>
  <c r="R559" s="1"/>
  <c r="G559" s="1"/>
  <c r="J559"/>
  <c r="F559"/>
  <c r="Q559"/>
  <c r="T559"/>
  <c r="U559"/>
  <c r="H560"/>
  <c r="I560"/>
  <c r="J560"/>
  <c r="S560" s="1"/>
  <c r="Q560"/>
  <c r="T560"/>
  <c r="U560"/>
  <c r="H561"/>
  <c r="S561"/>
  <c r="I561"/>
  <c r="J561"/>
  <c r="Q561"/>
  <c r="T561"/>
  <c r="U561"/>
  <c r="H562"/>
  <c r="I562"/>
  <c r="F562"/>
  <c r="J562"/>
  <c r="Q562"/>
  <c r="T562"/>
  <c r="U562"/>
  <c r="H563"/>
  <c r="I563"/>
  <c r="F563" s="1"/>
  <c r="J563"/>
  <c r="P563"/>
  <c r="R563" s="1"/>
  <c r="Q563"/>
  <c r="T563"/>
  <c r="U563"/>
  <c r="H564"/>
  <c r="I564"/>
  <c r="J564"/>
  <c r="Q564"/>
  <c r="T564"/>
  <c r="U564"/>
  <c r="H565"/>
  <c r="I565"/>
  <c r="J565"/>
  <c r="Q565"/>
  <c r="T565"/>
  <c r="U565"/>
  <c r="H566"/>
  <c r="F566" s="1"/>
  <c r="I566"/>
  <c r="J566"/>
  <c r="Q566"/>
  <c r="T566"/>
  <c r="U566"/>
  <c r="H567"/>
  <c r="I567"/>
  <c r="P567" s="1"/>
  <c r="R567" s="1"/>
  <c r="J567"/>
  <c r="Q567"/>
  <c r="T567"/>
  <c r="U567"/>
  <c r="H568"/>
  <c r="S568" s="1"/>
  <c r="I568"/>
  <c r="J568"/>
  <c r="P568"/>
  <c r="R568" s="1"/>
  <c r="G568" s="1"/>
  <c r="Q568"/>
  <c r="T568"/>
  <c r="U568"/>
  <c r="H569"/>
  <c r="I569"/>
  <c r="J569"/>
  <c r="Q569"/>
  <c r="T569"/>
  <c r="U569"/>
  <c r="H570"/>
  <c r="F570" s="1"/>
  <c r="I570"/>
  <c r="J570"/>
  <c r="Q570"/>
  <c r="S570"/>
  <c r="T570"/>
  <c r="U570"/>
  <c r="H571"/>
  <c r="I571"/>
  <c r="J571"/>
  <c r="Q571"/>
  <c r="T571"/>
  <c r="U571"/>
  <c r="H572"/>
  <c r="I572"/>
  <c r="J572"/>
  <c r="F572" s="1"/>
  <c r="Q572"/>
  <c r="T572"/>
  <c r="U572"/>
  <c r="H573"/>
  <c r="I573"/>
  <c r="J573"/>
  <c r="Q573"/>
  <c r="T573"/>
  <c r="U573"/>
  <c r="H574"/>
  <c r="I574"/>
  <c r="J574"/>
  <c r="Q574"/>
  <c r="T574"/>
  <c r="U574"/>
  <c r="C97" i="2"/>
  <c r="F97" s="1"/>
  <c r="H577" i="3"/>
  <c r="I577"/>
  <c r="J577"/>
  <c r="Q577"/>
  <c r="T577"/>
  <c r="U577"/>
  <c r="H578"/>
  <c r="I578"/>
  <c r="J578"/>
  <c r="S578" s="1"/>
  <c r="Q578"/>
  <c r="T578"/>
  <c r="U578"/>
  <c r="H579"/>
  <c r="I579"/>
  <c r="J579"/>
  <c r="Q579"/>
  <c r="T579"/>
  <c r="U579"/>
  <c r="H580"/>
  <c r="C186" i="2"/>
  <c r="F186"/>
  <c r="I580" i="3" s="1"/>
  <c r="J580"/>
  <c r="Q580"/>
  <c r="T580"/>
  <c r="U580"/>
  <c r="H581"/>
  <c r="I581"/>
  <c r="C283" i="2"/>
  <c r="F283" s="1"/>
  <c r="J581" i="3" s="1"/>
  <c r="P581" s="1"/>
  <c r="Q581"/>
  <c r="T581"/>
  <c r="U581"/>
  <c r="H582"/>
  <c r="C191" i="2"/>
  <c r="F191"/>
  <c r="I582" i="3" s="1"/>
  <c r="F582" s="1"/>
  <c r="J582"/>
  <c r="Q582"/>
  <c r="T582"/>
  <c r="U582"/>
  <c r="H583"/>
  <c r="P583" s="1"/>
  <c r="R583" s="1"/>
  <c r="I583"/>
  <c r="J583"/>
  <c r="Q583"/>
  <c r="S583"/>
  <c r="T583"/>
  <c r="U583"/>
  <c r="H584"/>
  <c r="C187" i="2"/>
  <c r="F187" s="1"/>
  <c r="I584" i="3" s="1"/>
  <c r="J584"/>
  <c r="Q584"/>
  <c r="T584"/>
  <c r="U584"/>
  <c r="H585"/>
  <c r="P585" s="1"/>
  <c r="I585"/>
  <c r="J585"/>
  <c r="Q585"/>
  <c r="T585"/>
  <c r="U585"/>
  <c r="H586"/>
  <c r="I586"/>
  <c r="J586"/>
  <c r="Q586"/>
  <c r="T586"/>
  <c r="U586"/>
  <c r="H587"/>
  <c r="I587"/>
  <c r="C280" i="2"/>
  <c r="F280"/>
  <c r="J587" i="3" s="1"/>
  <c r="P587" s="1"/>
  <c r="R587" s="1"/>
  <c r="Q587"/>
  <c r="T587"/>
  <c r="U587"/>
  <c r="H588"/>
  <c r="I588"/>
  <c r="J588"/>
  <c r="Q588"/>
  <c r="T588"/>
  <c r="U588"/>
  <c r="H589"/>
  <c r="I589"/>
  <c r="C288" i="2"/>
  <c r="F288" s="1"/>
  <c r="J589" i="3"/>
  <c r="P589" s="1"/>
  <c r="Q589"/>
  <c r="T589"/>
  <c r="U589"/>
  <c r="H590"/>
  <c r="I590"/>
  <c r="J590"/>
  <c r="Q590"/>
  <c r="T590"/>
  <c r="U590"/>
  <c r="H591"/>
  <c r="I591"/>
  <c r="J591"/>
  <c r="Q591"/>
  <c r="T591"/>
  <c r="U591"/>
  <c r="H592"/>
  <c r="I592"/>
  <c r="J592"/>
  <c r="S592" s="1"/>
  <c r="Q592"/>
  <c r="T592"/>
  <c r="U592"/>
  <c r="H593"/>
  <c r="I593"/>
  <c r="J593"/>
  <c r="Q593"/>
  <c r="T593"/>
  <c r="U593"/>
  <c r="H594"/>
  <c r="I594"/>
  <c r="C277" i="2"/>
  <c r="F277"/>
  <c r="J594" i="3" s="1"/>
  <c r="F594" s="1"/>
  <c r="Q594"/>
  <c r="T594"/>
  <c r="U594"/>
  <c r="H595"/>
  <c r="I595"/>
  <c r="S595" s="1"/>
  <c r="J595"/>
  <c r="Q595"/>
  <c r="T595"/>
  <c r="U595"/>
  <c r="H596"/>
  <c r="I596"/>
  <c r="J596"/>
  <c r="Q596"/>
  <c r="T596"/>
  <c r="U596"/>
  <c r="C102" i="2"/>
  <c r="F102" s="1"/>
  <c r="H597" i="3"/>
  <c r="I597"/>
  <c r="J597"/>
  <c r="Q597"/>
  <c r="S597"/>
  <c r="T597"/>
  <c r="U597"/>
  <c r="H598"/>
  <c r="I598"/>
  <c r="C290" i="2"/>
  <c r="F290" s="1"/>
  <c r="J598" i="3" s="1"/>
  <c r="Q598"/>
  <c r="T598"/>
  <c r="U598"/>
  <c r="H599"/>
  <c r="I599"/>
  <c r="C289" i="2"/>
  <c r="F289"/>
  <c r="J599" i="3"/>
  <c r="P599" s="1"/>
  <c r="Q599"/>
  <c r="T599"/>
  <c r="U599"/>
  <c r="H600"/>
  <c r="C192" i="2"/>
  <c r="F192" s="1"/>
  <c r="I600" i="3"/>
  <c r="J600"/>
  <c r="Q600"/>
  <c r="T600"/>
  <c r="U600"/>
  <c r="H601"/>
  <c r="I601"/>
  <c r="J601"/>
  <c r="Q601"/>
  <c r="T601"/>
  <c r="U601"/>
  <c r="H602"/>
  <c r="I602"/>
  <c r="J602"/>
  <c r="S602" s="1"/>
  <c r="Q602"/>
  <c r="T602"/>
  <c r="U602"/>
  <c r="H603"/>
  <c r="I603"/>
  <c r="J603"/>
  <c r="Q603"/>
  <c r="T603"/>
  <c r="U603"/>
  <c r="H604"/>
  <c r="S604" s="1"/>
  <c r="I604"/>
  <c r="J604"/>
  <c r="Q604"/>
  <c r="T604"/>
  <c r="U604"/>
  <c r="H605"/>
  <c r="I605"/>
  <c r="J605"/>
  <c r="Q605"/>
  <c r="T605"/>
  <c r="U605"/>
  <c r="H606"/>
  <c r="S606"/>
  <c r="I606"/>
  <c r="J606"/>
  <c r="Q606"/>
  <c r="T606"/>
  <c r="U606"/>
  <c r="H607"/>
  <c r="I607"/>
  <c r="J607"/>
  <c r="Q607"/>
  <c r="T607"/>
  <c r="U607"/>
  <c r="H608"/>
  <c r="I608"/>
  <c r="C285" i="2"/>
  <c r="F285"/>
  <c r="J608" i="3" s="1"/>
  <c r="P608" s="1"/>
  <c r="Q608"/>
  <c r="T608"/>
  <c r="U608"/>
  <c r="C105" i="2"/>
  <c r="F105" s="1"/>
  <c r="H609" i="3"/>
  <c r="I609"/>
  <c r="C281" i="2"/>
  <c r="F281" s="1"/>
  <c r="J609" i="3" s="1"/>
  <c r="S609" s="1"/>
  <c r="Q609"/>
  <c r="T609"/>
  <c r="U609"/>
  <c r="H610"/>
  <c r="P610" s="1"/>
  <c r="R610" s="1"/>
  <c r="I610"/>
  <c r="J610"/>
  <c r="F610" s="1"/>
  <c r="Q610"/>
  <c r="T610"/>
  <c r="U610"/>
  <c r="C111" i="2"/>
  <c r="F111" s="1"/>
  <c r="H611" i="3" s="1"/>
  <c r="I611"/>
  <c r="J611"/>
  <c r="Q611"/>
  <c r="T611"/>
  <c r="U611"/>
  <c r="C106" i="2"/>
  <c r="F106"/>
  <c r="H612" i="3" s="1"/>
  <c r="P612" s="1"/>
  <c r="I612"/>
  <c r="J612"/>
  <c r="Q612"/>
  <c r="T612"/>
  <c r="U612"/>
  <c r="H613"/>
  <c r="C190" i="2"/>
  <c r="F190"/>
  <c r="I613" i="3" s="1"/>
  <c r="P613" s="1"/>
  <c r="R613" s="1"/>
  <c r="J613"/>
  <c r="Q613"/>
  <c r="T613"/>
  <c r="U613"/>
  <c r="C104" i="2"/>
  <c r="F104"/>
  <c r="H614" i="3" s="1"/>
  <c r="I614"/>
  <c r="J614"/>
  <c r="Q614"/>
  <c r="T614"/>
  <c r="U614"/>
  <c r="H615"/>
  <c r="I615"/>
  <c r="J615"/>
  <c r="Q615"/>
  <c r="T615"/>
  <c r="U615"/>
  <c r="H616"/>
  <c r="C188" i="2"/>
  <c r="F188"/>
  <c r="I616" i="3"/>
  <c r="J616"/>
  <c r="Q616"/>
  <c r="T616"/>
  <c r="U616"/>
  <c r="C115" i="2"/>
  <c r="F115" s="1"/>
  <c r="H617" i="3" s="1"/>
  <c r="I617"/>
  <c r="J617"/>
  <c r="Q617"/>
  <c r="T617"/>
  <c r="U617"/>
  <c r="C101" i="2"/>
  <c r="F101"/>
  <c r="H618" i="3"/>
  <c r="F618" s="1"/>
  <c r="I618"/>
  <c r="J618"/>
  <c r="Q618"/>
  <c r="T618"/>
  <c r="U618"/>
  <c r="H619"/>
  <c r="I619"/>
  <c r="J619"/>
  <c r="Q619"/>
  <c r="T619"/>
  <c r="U619"/>
  <c r="H620"/>
  <c r="I620"/>
  <c r="J620"/>
  <c r="Q620"/>
  <c r="T620"/>
  <c r="U620"/>
  <c r="H621"/>
  <c r="I621"/>
  <c r="C282" i="2"/>
  <c r="F282"/>
  <c r="J621" i="3" s="1"/>
  <c r="Q621"/>
  <c r="T621"/>
  <c r="U621"/>
  <c r="H622"/>
  <c r="I622"/>
  <c r="S622"/>
  <c r="J622"/>
  <c r="Q622"/>
  <c r="T622"/>
  <c r="U622"/>
  <c r="C114" i="2"/>
  <c r="F114" s="1"/>
  <c r="H623" i="3" s="1"/>
  <c r="I623"/>
  <c r="J623"/>
  <c r="Q623"/>
  <c r="T623"/>
  <c r="U623"/>
  <c r="H624"/>
  <c r="I624"/>
  <c r="F624" s="1"/>
  <c r="J624"/>
  <c r="P624"/>
  <c r="R624" s="1"/>
  <c r="Q624"/>
  <c r="T624"/>
  <c r="U624"/>
  <c r="H625"/>
  <c r="I625"/>
  <c r="J625"/>
  <c r="Q625"/>
  <c r="T625"/>
  <c r="U625"/>
  <c r="H626"/>
  <c r="I626"/>
  <c r="J626"/>
  <c r="Q626"/>
  <c r="T626"/>
  <c r="U626"/>
  <c r="C98" i="2"/>
  <c r="F98" s="1"/>
  <c r="H627" i="3"/>
  <c r="I627"/>
  <c r="J627"/>
  <c r="Q627"/>
  <c r="T627"/>
  <c r="U627"/>
  <c r="C100" i="2"/>
  <c r="F100" s="1"/>
  <c r="H628" i="3" s="1"/>
  <c r="I628"/>
  <c r="C279" i="2"/>
  <c r="F279" s="1"/>
  <c r="J628" i="3"/>
  <c r="Q628"/>
  <c r="T628"/>
  <c r="U628"/>
  <c r="H629"/>
  <c r="I629"/>
  <c r="J629"/>
  <c r="Q629"/>
  <c r="T629"/>
  <c r="U629"/>
  <c r="H630"/>
  <c r="I630"/>
  <c r="J630"/>
  <c r="Q630"/>
  <c r="T630"/>
  <c r="U630"/>
  <c r="H631"/>
  <c r="I631"/>
  <c r="J631"/>
  <c r="Q631"/>
  <c r="T631"/>
  <c r="U631"/>
  <c r="H632"/>
  <c r="I632"/>
  <c r="P632" s="1"/>
  <c r="R632" s="1"/>
  <c r="C287" i="2"/>
  <c r="F287"/>
  <c r="J632" i="3" s="1"/>
  <c r="Q632"/>
  <c r="T632"/>
  <c r="U632"/>
  <c r="H633"/>
  <c r="C189" i="2"/>
  <c r="F189"/>
  <c r="I633" i="3" s="1"/>
  <c r="C278" i="2"/>
  <c r="F278"/>
  <c r="J633" i="3"/>
  <c r="Q633"/>
  <c r="T633"/>
  <c r="U633"/>
  <c r="H634"/>
  <c r="S634" s="1"/>
  <c r="I634"/>
  <c r="J634"/>
  <c r="Q634"/>
  <c r="T634"/>
  <c r="U634"/>
  <c r="C108" i="2"/>
  <c r="F108"/>
  <c r="H635" i="3" s="1"/>
  <c r="I635"/>
  <c r="C284" i="2"/>
  <c r="F284"/>
  <c r="J635" i="3" s="1"/>
  <c r="Q635"/>
  <c r="T635"/>
  <c r="U635"/>
  <c r="H636"/>
  <c r="S636" s="1"/>
  <c r="I636"/>
  <c r="J636"/>
  <c r="P636" s="1"/>
  <c r="R636" s="1"/>
  <c r="Q636"/>
  <c r="T636"/>
  <c r="U636"/>
  <c r="H637"/>
  <c r="I637"/>
  <c r="F637" s="1"/>
  <c r="J637"/>
  <c r="Q637"/>
  <c r="T637"/>
  <c r="U637"/>
  <c r="H638"/>
  <c r="I638"/>
  <c r="J638"/>
  <c r="Q638"/>
  <c r="T638"/>
  <c r="U638"/>
  <c r="H639"/>
  <c r="I639"/>
  <c r="J639"/>
  <c r="Q639"/>
  <c r="T639"/>
  <c r="U639"/>
  <c r="H640"/>
  <c r="I640"/>
  <c r="F640"/>
  <c r="J640"/>
  <c r="P640"/>
  <c r="R640" s="1"/>
  <c r="Q640"/>
  <c r="T640"/>
  <c r="U640"/>
  <c r="H641"/>
  <c r="I641"/>
  <c r="J641"/>
  <c r="Q641"/>
  <c r="T641"/>
  <c r="U641"/>
  <c r="H642"/>
  <c r="S642" s="1"/>
  <c r="I642"/>
  <c r="J642"/>
  <c r="Q642"/>
  <c r="T642"/>
  <c r="U642"/>
  <c r="C95" i="2"/>
  <c r="F95"/>
  <c r="H643" i="3" s="1"/>
  <c r="I643"/>
  <c r="C276" i="2"/>
  <c r="F276"/>
  <c r="J643" i="3" s="1"/>
  <c r="Q643"/>
  <c r="T643"/>
  <c r="U643"/>
  <c r="H644"/>
  <c r="I644"/>
  <c r="C286" i="2"/>
  <c r="F286"/>
  <c r="J644" i="3" s="1"/>
  <c r="F644" s="1"/>
  <c r="Q644"/>
  <c r="T644"/>
  <c r="U644"/>
  <c r="H645"/>
  <c r="I645"/>
  <c r="J645"/>
  <c r="S645"/>
  <c r="Q645"/>
  <c r="T645"/>
  <c r="U645"/>
  <c r="H646"/>
  <c r="I646"/>
  <c r="J646"/>
  <c r="Q646"/>
  <c r="T646"/>
  <c r="U646"/>
  <c r="H647"/>
  <c r="F647" s="1"/>
  <c r="I647"/>
  <c r="J647"/>
  <c r="Q647"/>
  <c r="T647"/>
  <c r="U647"/>
  <c r="H648"/>
  <c r="I648"/>
  <c r="S648" s="1"/>
  <c r="J648"/>
  <c r="Q648"/>
  <c r="T648"/>
  <c r="U648"/>
  <c r="H649"/>
  <c r="I649"/>
  <c r="P649" s="1"/>
  <c r="R649" s="1"/>
  <c r="J649"/>
  <c r="Q649"/>
  <c r="T649"/>
  <c r="U649"/>
  <c r="H650"/>
  <c r="I650"/>
  <c r="J650"/>
  <c r="Q650"/>
  <c r="T650"/>
  <c r="U650"/>
  <c r="H651"/>
  <c r="I651"/>
  <c r="J651"/>
  <c r="Q651"/>
  <c r="T651"/>
  <c r="U651"/>
  <c r="H652"/>
  <c r="S652"/>
  <c r="I652"/>
  <c r="J652"/>
  <c r="Q652"/>
  <c r="T652"/>
  <c r="U652"/>
  <c r="H653"/>
  <c r="P653"/>
  <c r="R653"/>
  <c r="I653"/>
  <c r="J653"/>
  <c r="F653"/>
  <c r="Q653"/>
  <c r="T653"/>
  <c r="U653"/>
  <c r="H654"/>
  <c r="S654" s="1"/>
  <c r="I654"/>
  <c r="J654"/>
  <c r="P654"/>
  <c r="R654" s="1"/>
  <c r="Q654"/>
  <c r="T654"/>
  <c r="U654"/>
  <c r="H655"/>
  <c r="I655"/>
  <c r="J655"/>
  <c r="Q655"/>
  <c r="T655"/>
  <c r="U655"/>
  <c r="H656"/>
  <c r="I656"/>
  <c r="J656"/>
  <c r="F656" s="1"/>
  <c r="Q656"/>
  <c r="T656"/>
  <c r="U656"/>
  <c r="F591"/>
  <c r="F604"/>
  <c r="F507"/>
  <c r="F501"/>
  <c r="F546"/>
  <c r="F547"/>
  <c r="F549"/>
  <c r="F550"/>
  <c r="F645"/>
  <c r="F553"/>
  <c r="F519"/>
  <c r="F648"/>
  <c r="F533"/>
  <c r="F561"/>
  <c r="F654"/>
  <c r="F568"/>
  <c r="F636"/>
  <c r="F522"/>
  <c r="F513"/>
  <c r="H331"/>
  <c r="I331"/>
  <c r="C236" i="2"/>
  <c r="F236"/>
  <c r="J331" i="3" s="1"/>
  <c r="Q331"/>
  <c r="T331"/>
  <c r="U331"/>
  <c r="H332"/>
  <c r="C157" i="2"/>
  <c r="F157" s="1"/>
  <c r="I332" i="3"/>
  <c r="C234" i="2"/>
  <c r="F234"/>
  <c r="J332" i="3" s="1"/>
  <c r="Q332"/>
  <c r="T332"/>
  <c r="U332"/>
  <c r="H333"/>
  <c r="I333"/>
  <c r="J333"/>
  <c r="Q333"/>
  <c r="T333"/>
  <c r="U333"/>
  <c r="H334"/>
  <c r="I334"/>
  <c r="J334"/>
  <c r="Q334"/>
  <c r="T334"/>
  <c r="U334"/>
  <c r="H335"/>
  <c r="I335"/>
  <c r="C231" i="2"/>
  <c r="F231" s="1"/>
  <c r="J335" i="3" s="1"/>
  <c r="F335" s="1"/>
  <c r="S335"/>
  <c r="Q335"/>
  <c r="T335"/>
  <c r="U335"/>
  <c r="H336"/>
  <c r="I336"/>
  <c r="J336"/>
  <c r="Q336"/>
  <c r="T336"/>
  <c r="U336"/>
  <c r="H337"/>
  <c r="C155" i="2"/>
  <c r="F155" s="1"/>
  <c r="I337" i="3" s="1"/>
  <c r="J337"/>
  <c r="Q337"/>
  <c r="T337"/>
  <c r="U337"/>
  <c r="H338"/>
  <c r="S338"/>
  <c r="I338"/>
  <c r="J338"/>
  <c r="P338" s="1"/>
  <c r="R338" s="1"/>
  <c r="Q338"/>
  <c r="T338"/>
  <c r="U338"/>
  <c r="H339"/>
  <c r="I339"/>
  <c r="C251" i="2"/>
  <c r="F251" s="1"/>
  <c r="J339" i="3"/>
  <c r="S339"/>
  <c r="Q339"/>
  <c r="T339"/>
  <c r="U339"/>
  <c r="H340"/>
  <c r="I340"/>
  <c r="J340"/>
  <c r="Q340"/>
  <c r="T340"/>
  <c r="U340"/>
  <c r="H341"/>
  <c r="C162" i="2"/>
  <c r="F162" s="1"/>
  <c r="I341" i="3" s="1"/>
  <c r="J341"/>
  <c r="Q341"/>
  <c r="T341"/>
  <c r="U341"/>
  <c r="C76" i="2"/>
  <c r="F76" s="1"/>
  <c r="H342" i="3" s="1"/>
  <c r="I342"/>
  <c r="J342"/>
  <c r="Q342"/>
  <c r="T342"/>
  <c r="U342"/>
  <c r="H343"/>
  <c r="I343"/>
  <c r="J343"/>
  <c r="Q343"/>
  <c r="T343"/>
  <c r="U343"/>
  <c r="H344"/>
  <c r="I344"/>
  <c r="J344"/>
  <c r="Q344"/>
  <c r="T344"/>
  <c r="U344"/>
  <c r="H345"/>
  <c r="I345"/>
  <c r="J345"/>
  <c r="F345" s="1"/>
  <c r="S345"/>
  <c r="Q345"/>
  <c r="T345"/>
  <c r="U345"/>
  <c r="H346"/>
  <c r="I346"/>
  <c r="J346"/>
  <c r="Q346"/>
  <c r="T346"/>
  <c r="U346"/>
  <c r="H347"/>
  <c r="C165" i="2"/>
  <c r="F165"/>
  <c r="I347" i="3" s="1"/>
  <c r="J347"/>
  <c r="Q347"/>
  <c r="T347"/>
  <c r="U347"/>
  <c r="H348"/>
  <c r="C166" i="2"/>
  <c r="F166"/>
  <c r="I348" i="3" s="1"/>
  <c r="J348"/>
  <c r="Q348"/>
  <c r="T348"/>
  <c r="U348"/>
  <c r="C91" i="2"/>
  <c r="F91" s="1"/>
  <c r="H349" i="3" s="1"/>
  <c r="I349"/>
  <c r="J349"/>
  <c r="Q349"/>
  <c r="T349"/>
  <c r="U349"/>
  <c r="H350"/>
  <c r="C161" i="2"/>
  <c r="F161"/>
  <c r="I350" i="3"/>
  <c r="J350"/>
  <c r="Q350"/>
  <c r="T350"/>
  <c r="U350"/>
  <c r="H351"/>
  <c r="I351"/>
  <c r="J351"/>
  <c r="Q351"/>
  <c r="T351"/>
  <c r="U351"/>
  <c r="H352"/>
  <c r="C159" i="2"/>
  <c r="F159"/>
  <c r="I352" i="3" s="1"/>
  <c r="S352"/>
  <c r="J352"/>
  <c r="Q352"/>
  <c r="T352"/>
  <c r="U352"/>
  <c r="H353"/>
  <c r="I353"/>
  <c r="C242" i="2"/>
  <c r="F242"/>
  <c r="J353" i="3" s="1"/>
  <c r="S353" s="1"/>
  <c r="F353"/>
  <c r="Q353"/>
  <c r="T353"/>
  <c r="U353"/>
  <c r="C82" i="2"/>
  <c r="F82"/>
  <c r="H354" i="3" s="1"/>
  <c r="P354" s="1"/>
  <c r="S354"/>
  <c r="I354"/>
  <c r="J354"/>
  <c r="R354"/>
  <c r="Q354"/>
  <c r="T354"/>
  <c r="U354"/>
  <c r="C80" i="2"/>
  <c r="F80" s="1"/>
  <c r="H355" i="3"/>
  <c r="I355"/>
  <c r="F355" s="1"/>
  <c r="J355"/>
  <c r="Q355"/>
  <c r="T355"/>
  <c r="U355"/>
  <c r="H356"/>
  <c r="I356"/>
  <c r="C250" i="2"/>
  <c r="F250"/>
  <c r="J356" i="3" s="1"/>
  <c r="Q356"/>
  <c r="T356"/>
  <c r="U356"/>
  <c r="H357"/>
  <c r="I357"/>
  <c r="J357"/>
  <c r="Q357"/>
  <c r="T357"/>
  <c r="U357"/>
  <c r="C79" i="2"/>
  <c r="F79"/>
  <c r="H358" i="3"/>
  <c r="I358"/>
  <c r="J358"/>
  <c r="Q358"/>
  <c r="T358"/>
  <c r="U358"/>
  <c r="H359"/>
  <c r="I359"/>
  <c r="J359"/>
  <c r="Q359"/>
  <c r="T359"/>
  <c r="U359"/>
  <c r="H360"/>
  <c r="I360"/>
  <c r="J360"/>
  <c r="Q360"/>
  <c r="T360"/>
  <c r="U360"/>
  <c r="H361"/>
  <c r="I361"/>
  <c r="S361" s="1"/>
  <c r="J361"/>
  <c r="Q361"/>
  <c r="T361"/>
  <c r="U361"/>
  <c r="H362"/>
  <c r="I362"/>
  <c r="S362"/>
  <c r="C249" i="2"/>
  <c r="F249"/>
  <c r="J362" i="3"/>
  <c r="P362"/>
  <c r="R362" s="1"/>
  <c r="Q362"/>
  <c r="T362"/>
  <c r="U362"/>
  <c r="C83" i="2"/>
  <c r="F83"/>
  <c r="H363" i="3"/>
  <c r="S363" s="1"/>
  <c r="I363"/>
  <c r="J363"/>
  <c r="Q363"/>
  <c r="T363"/>
  <c r="U363"/>
  <c r="H364"/>
  <c r="C160" i="2"/>
  <c r="F160"/>
  <c r="I364" i="3" s="1"/>
  <c r="F364"/>
  <c r="C238" i="2"/>
  <c r="F238"/>
  <c r="J364" i="3" s="1"/>
  <c r="P364"/>
  <c r="R364"/>
  <c r="Q364"/>
  <c r="T364"/>
  <c r="U364"/>
  <c r="H365"/>
  <c r="I365"/>
  <c r="J365"/>
  <c r="Q365"/>
  <c r="T365"/>
  <c r="U365"/>
  <c r="H366"/>
  <c r="I366"/>
  <c r="S366"/>
  <c r="C232" i="2"/>
  <c r="F232" s="1"/>
  <c r="J366" i="3"/>
  <c r="P366"/>
  <c r="R366"/>
  <c r="Q366"/>
  <c r="T366"/>
  <c r="U366"/>
  <c r="C84" i="2"/>
  <c r="F84"/>
  <c r="H367" i="3"/>
  <c r="I367"/>
  <c r="C239" i="2"/>
  <c r="F239"/>
  <c r="J367" i="3"/>
  <c r="Q367"/>
  <c r="T367"/>
  <c r="U367"/>
  <c r="H368"/>
  <c r="C167" i="2"/>
  <c r="F167"/>
  <c r="I368" i="3"/>
  <c r="J368"/>
  <c r="Q368"/>
  <c r="T368"/>
  <c r="U368"/>
  <c r="H369"/>
  <c r="F369" s="1"/>
  <c r="I369"/>
  <c r="J369"/>
  <c r="Q369"/>
  <c r="T369"/>
  <c r="U369"/>
  <c r="H370"/>
  <c r="I370"/>
  <c r="C230" i="2"/>
  <c r="F230"/>
  <c r="J370" i="3"/>
  <c r="Q370"/>
  <c r="T370"/>
  <c r="U370"/>
  <c r="H371"/>
  <c r="I371"/>
  <c r="C246" i="2"/>
  <c r="F246"/>
  <c r="J371" i="3"/>
  <c r="Q371"/>
  <c r="T371"/>
  <c r="U371"/>
  <c r="H372"/>
  <c r="F372" s="1"/>
  <c r="S372"/>
  <c r="I372"/>
  <c r="J372"/>
  <c r="P372"/>
  <c r="R372"/>
  <c r="Q372"/>
  <c r="T372"/>
  <c r="U372"/>
  <c r="H373"/>
  <c r="P373" s="1"/>
  <c r="R373" s="1"/>
  <c r="I373"/>
  <c r="C243" i="2"/>
  <c r="F243" s="1"/>
  <c r="J373" i="3"/>
  <c r="Q373"/>
  <c r="T373"/>
  <c r="U373"/>
  <c r="C75" i="2"/>
  <c r="F75" s="1"/>
  <c r="H374" i="3"/>
  <c r="I374"/>
  <c r="C233" i="2"/>
  <c r="F233" s="1"/>
  <c r="J374" i="3" s="1"/>
  <c r="Q374"/>
  <c r="T374"/>
  <c r="U374"/>
  <c r="H375"/>
  <c r="I375"/>
  <c r="C247" i="2"/>
  <c r="F247" s="1"/>
  <c r="J375" i="3"/>
  <c r="F375" s="1"/>
  <c r="Q375"/>
  <c r="T375"/>
  <c r="U375"/>
  <c r="H376"/>
  <c r="I376"/>
  <c r="C241" i="2"/>
  <c r="F241" s="1"/>
  <c r="J376" i="3" s="1"/>
  <c r="Q376"/>
  <c r="T376"/>
  <c r="U376"/>
  <c r="H377"/>
  <c r="I377"/>
  <c r="J377"/>
  <c r="S377" s="1"/>
  <c r="Q377"/>
  <c r="T377"/>
  <c r="U377"/>
  <c r="H378"/>
  <c r="I378"/>
  <c r="C245" i="2"/>
  <c r="F245" s="1"/>
  <c r="J378" i="3"/>
  <c r="P378"/>
  <c r="R378" s="1"/>
  <c r="Q378"/>
  <c r="T378"/>
  <c r="U378"/>
  <c r="H379"/>
  <c r="C163" i="2"/>
  <c r="F163"/>
  <c r="I379" i="3"/>
  <c r="J379"/>
  <c r="Q379"/>
  <c r="T379"/>
  <c r="U379"/>
  <c r="H380"/>
  <c r="I380"/>
  <c r="C244" i="2"/>
  <c r="F244" s="1"/>
  <c r="J380" i="3" s="1"/>
  <c r="Q380"/>
  <c r="T380"/>
  <c r="U380"/>
  <c r="H381"/>
  <c r="S381" s="1"/>
  <c r="I381"/>
  <c r="C240" i="2"/>
  <c r="F240"/>
  <c r="J381" i="3" s="1"/>
  <c r="F381"/>
  <c r="Q381"/>
  <c r="T381"/>
  <c r="U381"/>
  <c r="H382"/>
  <c r="C156" i="2"/>
  <c r="F156" s="1"/>
  <c r="I382" i="3"/>
  <c r="J382"/>
  <c r="Q382"/>
  <c r="T382"/>
  <c r="U382"/>
  <c r="H383"/>
  <c r="I383"/>
  <c r="J383"/>
  <c r="Q383"/>
  <c r="T383"/>
  <c r="U383"/>
  <c r="H384"/>
  <c r="I384"/>
  <c r="P384" s="1"/>
  <c r="R384" s="1"/>
  <c r="J384"/>
  <c r="Q384"/>
  <c r="T384"/>
  <c r="U384"/>
  <c r="C88" i="2"/>
  <c r="F88"/>
  <c r="H385" i="3"/>
  <c r="I385"/>
  <c r="J385"/>
  <c r="Q385"/>
  <c r="T385"/>
  <c r="U385"/>
  <c r="H386"/>
  <c r="C158" i="2"/>
  <c r="F158" s="1"/>
  <c r="I386" i="3"/>
  <c r="C235" i="2"/>
  <c r="F235"/>
  <c r="J386" i="3" s="1"/>
  <c r="P386" s="1"/>
  <c r="R386" s="1"/>
  <c r="Q386"/>
  <c r="T386"/>
  <c r="U386"/>
  <c r="H387"/>
  <c r="I387"/>
  <c r="J387"/>
  <c r="S387"/>
  <c r="Q387"/>
  <c r="T387"/>
  <c r="U387"/>
  <c r="C71" i="2"/>
  <c r="F71" s="1"/>
  <c r="H388" i="3"/>
  <c r="F388" s="1"/>
  <c r="I388"/>
  <c r="J388"/>
  <c r="Q388"/>
  <c r="T388"/>
  <c r="U388"/>
  <c r="H389"/>
  <c r="S389" s="1"/>
  <c r="I389"/>
  <c r="J389"/>
  <c r="Q389"/>
  <c r="T389"/>
  <c r="U389"/>
  <c r="H390"/>
  <c r="I390"/>
  <c r="J390"/>
  <c r="Q390"/>
  <c r="T390"/>
  <c r="U390"/>
  <c r="H391"/>
  <c r="C164" i="2"/>
  <c r="F164" s="1"/>
  <c r="I391" i="3" s="1"/>
  <c r="J391"/>
  <c r="Q391"/>
  <c r="S391"/>
  <c r="T391"/>
  <c r="U391"/>
  <c r="H392"/>
  <c r="F392" s="1"/>
  <c r="S392"/>
  <c r="I392"/>
  <c r="J392"/>
  <c r="P392"/>
  <c r="R392"/>
  <c r="Q392"/>
  <c r="T392"/>
  <c r="U392"/>
  <c r="C92" i="2"/>
  <c r="F92" s="1"/>
  <c r="H393" i="3" s="1"/>
  <c r="I393"/>
  <c r="J393"/>
  <c r="Q393"/>
  <c r="T393"/>
  <c r="U393"/>
  <c r="H394"/>
  <c r="S394"/>
  <c r="I394"/>
  <c r="J394"/>
  <c r="P394"/>
  <c r="R394"/>
  <c r="Q394"/>
  <c r="T394"/>
  <c r="U394"/>
  <c r="H395"/>
  <c r="I395"/>
  <c r="J395"/>
  <c r="Q395"/>
  <c r="T395"/>
  <c r="U395"/>
  <c r="H396"/>
  <c r="I396"/>
  <c r="P396" s="1"/>
  <c r="R396" s="1"/>
  <c r="J396"/>
  <c r="Q396"/>
  <c r="T396"/>
  <c r="U396"/>
  <c r="H397"/>
  <c r="I397"/>
  <c r="J397"/>
  <c r="P397"/>
  <c r="R397" s="1"/>
  <c r="Q397"/>
  <c r="S397"/>
  <c r="T397"/>
  <c r="U397"/>
  <c r="H398"/>
  <c r="I398"/>
  <c r="J398"/>
  <c r="Q398"/>
  <c r="T398"/>
  <c r="U398"/>
  <c r="H399"/>
  <c r="I399"/>
  <c r="J399"/>
  <c r="Q399"/>
  <c r="T399"/>
  <c r="U399"/>
  <c r="H400"/>
  <c r="P400" s="1"/>
  <c r="R400" s="1"/>
  <c r="I400"/>
  <c r="J400"/>
  <c r="Q400"/>
  <c r="T400"/>
  <c r="U400"/>
  <c r="H401"/>
  <c r="S401" s="1"/>
  <c r="I401"/>
  <c r="J401"/>
  <c r="Q401"/>
  <c r="T401"/>
  <c r="U401"/>
  <c r="H402"/>
  <c r="I402"/>
  <c r="J402"/>
  <c r="Q402"/>
  <c r="T402"/>
  <c r="U402"/>
  <c r="H403"/>
  <c r="I403"/>
  <c r="J403"/>
  <c r="Q403"/>
  <c r="T403"/>
  <c r="U403"/>
  <c r="H404"/>
  <c r="I404"/>
  <c r="J404"/>
  <c r="Q404"/>
  <c r="T404"/>
  <c r="U404"/>
  <c r="H405"/>
  <c r="I405"/>
  <c r="J405"/>
  <c r="Q405"/>
  <c r="T405"/>
  <c r="U405"/>
  <c r="H406"/>
  <c r="I406"/>
  <c r="J406"/>
  <c r="Q406"/>
  <c r="T406"/>
  <c r="U406"/>
  <c r="H407"/>
  <c r="I407"/>
  <c r="J407"/>
  <c r="Q407"/>
  <c r="T407"/>
  <c r="U407"/>
  <c r="H408"/>
  <c r="I408"/>
  <c r="J408"/>
  <c r="Q408"/>
  <c r="T408"/>
  <c r="U408"/>
  <c r="H409"/>
  <c r="P409" s="1"/>
  <c r="R409" s="1"/>
  <c r="I409"/>
  <c r="J409"/>
  <c r="F409" s="1"/>
  <c r="Q409"/>
  <c r="S409"/>
  <c r="T409"/>
  <c r="U409"/>
  <c r="H410"/>
  <c r="S410"/>
  <c r="I410"/>
  <c r="J410"/>
  <c r="Q410"/>
  <c r="T410"/>
  <c r="U410"/>
  <c r="F333"/>
  <c r="H413"/>
  <c r="I413"/>
  <c r="J413"/>
  <c r="Q413"/>
  <c r="S413"/>
  <c r="T413"/>
  <c r="U413"/>
  <c r="H414"/>
  <c r="S414"/>
  <c r="I414"/>
  <c r="J414"/>
  <c r="P414"/>
  <c r="R414" s="1"/>
  <c r="Q414"/>
  <c r="T414"/>
  <c r="U414"/>
  <c r="H415"/>
  <c r="C170" i="2"/>
  <c r="F170"/>
  <c r="I415" i="3"/>
  <c r="C254" i="2"/>
  <c r="F254" s="1"/>
  <c r="J415" i="3"/>
  <c r="Q415"/>
  <c r="T415"/>
  <c r="U415"/>
  <c r="H416"/>
  <c r="I416"/>
  <c r="P416" s="1"/>
  <c r="R416" s="1"/>
  <c r="J416"/>
  <c r="Q416"/>
  <c r="T416"/>
  <c r="U416"/>
  <c r="H417"/>
  <c r="I417"/>
  <c r="J417"/>
  <c r="F417" s="1"/>
  <c r="Q417"/>
  <c r="T417"/>
  <c r="U417"/>
  <c r="C77" i="2"/>
  <c r="F77"/>
  <c r="H418" i="3"/>
  <c r="I418"/>
  <c r="J418"/>
  <c r="Q418"/>
  <c r="T418"/>
  <c r="U418"/>
  <c r="H419"/>
  <c r="I419"/>
  <c r="J419"/>
  <c r="S419"/>
  <c r="Q419"/>
  <c r="T419"/>
  <c r="U419"/>
  <c r="H420"/>
  <c r="I420"/>
  <c r="F420" s="1"/>
  <c r="J420"/>
  <c r="Q420"/>
  <c r="T420"/>
  <c r="U420"/>
  <c r="C86" i="2"/>
  <c r="F86"/>
  <c r="H421" i="3"/>
  <c r="I421"/>
  <c r="J421"/>
  <c r="Q421"/>
  <c r="S421"/>
  <c r="T421"/>
  <c r="U421"/>
  <c r="H422"/>
  <c r="F422" s="1"/>
  <c r="S422"/>
  <c r="I422"/>
  <c r="J422"/>
  <c r="P422"/>
  <c r="R422"/>
  <c r="Q422"/>
  <c r="T422"/>
  <c r="U422"/>
  <c r="H423"/>
  <c r="I423"/>
  <c r="J423"/>
  <c r="Q423"/>
  <c r="T423"/>
  <c r="U423"/>
  <c r="H424"/>
  <c r="I424"/>
  <c r="P424" s="1"/>
  <c r="R424" s="1"/>
  <c r="J424"/>
  <c r="Q424"/>
  <c r="T424"/>
  <c r="U424"/>
  <c r="H425"/>
  <c r="C171" i="2"/>
  <c r="F171"/>
  <c r="I425" i="3" s="1"/>
  <c r="F425" s="1"/>
  <c r="J425"/>
  <c r="Q425"/>
  <c r="T425"/>
  <c r="U425"/>
  <c r="H426"/>
  <c r="I426"/>
  <c r="J426"/>
  <c r="Q426"/>
  <c r="T426"/>
  <c r="U426"/>
  <c r="C68" i="2"/>
  <c r="F68" s="1"/>
  <c r="H427" i="3" s="1"/>
  <c r="I427"/>
  <c r="C253" i="2"/>
  <c r="F253"/>
  <c r="J427" i="3" s="1"/>
  <c r="Q427"/>
  <c r="T427"/>
  <c r="U427"/>
  <c r="H428"/>
  <c r="I428"/>
  <c r="S428" s="1"/>
  <c r="J428"/>
  <c r="Q428"/>
  <c r="T428"/>
  <c r="U428"/>
  <c r="C87" i="2"/>
  <c r="F87"/>
  <c r="H429" i="3" s="1"/>
  <c r="I429"/>
  <c r="J429"/>
  <c r="Q429"/>
  <c r="T429"/>
  <c r="U429"/>
  <c r="C69" i="2"/>
  <c r="F69" s="1"/>
  <c r="H430" i="3"/>
  <c r="I430"/>
  <c r="J430"/>
  <c r="S430" s="1"/>
  <c r="Q430"/>
  <c r="T430"/>
  <c r="U430"/>
  <c r="H431"/>
  <c r="I431"/>
  <c r="J431"/>
  <c r="Q431"/>
  <c r="S431"/>
  <c r="T431"/>
  <c r="U431"/>
  <c r="H432"/>
  <c r="F432" s="1"/>
  <c r="S432"/>
  <c r="I432"/>
  <c r="J432"/>
  <c r="P432"/>
  <c r="R432"/>
  <c r="Q432"/>
  <c r="T432"/>
  <c r="U432"/>
  <c r="H433"/>
  <c r="P433" s="1"/>
  <c r="I433"/>
  <c r="J433"/>
  <c r="Q433"/>
  <c r="T433"/>
  <c r="U433"/>
  <c r="H434"/>
  <c r="I434"/>
  <c r="P434" s="1"/>
  <c r="R434" s="1"/>
  <c r="J434"/>
  <c r="Q434"/>
  <c r="T434"/>
  <c r="U434"/>
  <c r="H435"/>
  <c r="I435"/>
  <c r="J435"/>
  <c r="Q435"/>
  <c r="T435"/>
  <c r="U435"/>
  <c r="H436"/>
  <c r="S436"/>
  <c r="I436"/>
  <c r="J436"/>
  <c r="P436"/>
  <c r="R436"/>
  <c r="Q436"/>
  <c r="T436"/>
  <c r="U436"/>
  <c r="C73" i="2"/>
  <c r="F73" s="1"/>
  <c r="H437" i="3"/>
  <c r="I437"/>
  <c r="J437"/>
  <c r="Q437"/>
  <c r="T437"/>
  <c r="U437"/>
  <c r="H438"/>
  <c r="I438"/>
  <c r="J438"/>
  <c r="Q438"/>
  <c r="T438"/>
  <c r="U438"/>
  <c r="H439"/>
  <c r="I439"/>
  <c r="J439"/>
  <c r="Q439"/>
  <c r="T439"/>
  <c r="U439"/>
  <c r="C74" i="2"/>
  <c r="F74" s="1"/>
  <c r="H440" i="3" s="1"/>
  <c r="I440"/>
  <c r="J440"/>
  <c r="F440" s="1"/>
  <c r="Q440"/>
  <c r="T440"/>
  <c r="U440"/>
  <c r="H441"/>
  <c r="I441"/>
  <c r="J441"/>
  <c r="Q441"/>
  <c r="T441"/>
  <c r="U441"/>
  <c r="C85" i="2"/>
  <c r="F85" s="1"/>
  <c r="H442" i="3" s="1"/>
  <c r="I442"/>
  <c r="J442"/>
  <c r="F442" s="1"/>
  <c r="Q442"/>
  <c r="T442"/>
  <c r="U442"/>
  <c r="C89" i="2"/>
  <c r="F89" s="1"/>
  <c r="H443" i="3" s="1"/>
  <c r="I443"/>
  <c r="J443"/>
  <c r="Q443"/>
  <c r="T443"/>
  <c r="U443"/>
  <c r="C78" i="2"/>
  <c r="F78"/>
  <c r="H444" i="3" s="1"/>
  <c r="I444"/>
  <c r="J444"/>
  <c r="Q444"/>
  <c r="T444"/>
  <c r="U444"/>
  <c r="H445"/>
  <c r="I445"/>
  <c r="J445"/>
  <c r="Q445"/>
  <c r="T445"/>
  <c r="U445"/>
  <c r="H446"/>
  <c r="I446"/>
  <c r="J446"/>
  <c r="Q446"/>
  <c r="T446"/>
  <c r="U446"/>
  <c r="H447"/>
  <c r="I447"/>
  <c r="J447"/>
  <c r="Q447"/>
  <c r="T447"/>
  <c r="U447"/>
  <c r="H448"/>
  <c r="I448"/>
  <c r="J448"/>
  <c r="Q448"/>
  <c r="T448"/>
  <c r="U448"/>
  <c r="C90" i="2"/>
  <c r="F90"/>
  <c r="H449" i="3"/>
  <c r="I449"/>
  <c r="J449"/>
  <c r="Q449"/>
  <c r="T449"/>
  <c r="U449"/>
  <c r="H450"/>
  <c r="I450"/>
  <c r="J450"/>
  <c r="Q450"/>
  <c r="T450"/>
  <c r="U450"/>
  <c r="C72" i="2"/>
  <c r="F72" s="1"/>
  <c r="I451" i="3"/>
  <c r="J451"/>
  <c r="Q451"/>
  <c r="T451"/>
  <c r="U451"/>
  <c r="I452"/>
  <c r="J452"/>
  <c r="Q452"/>
  <c r="T452"/>
  <c r="U452"/>
  <c r="C81" i="2"/>
  <c r="F81"/>
  <c r="H453" i="3"/>
  <c r="I453"/>
  <c r="J453"/>
  <c r="Q453"/>
  <c r="T453"/>
  <c r="U453"/>
  <c r="H454"/>
  <c r="I454"/>
  <c r="J454"/>
  <c r="Q454"/>
  <c r="T454"/>
  <c r="U454"/>
  <c r="H455"/>
  <c r="F455" s="1"/>
  <c r="I455"/>
  <c r="J455"/>
  <c r="Q455"/>
  <c r="T455"/>
  <c r="U455"/>
  <c r="H456"/>
  <c r="C168" i="2"/>
  <c r="F168" s="1"/>
  <c r="I456" i="3"/>
  <c r="J456"/>
  <c r="Q456"/>
  <c r="T456"/>
  <c r="U456"/>
  <c r="H457"/>
  <c r="I457"/>
  <c r="J457"/>
  <c r="Q457"/>
  <c r="T457"/>
  <c r="U457"/>
  <c r="H458"/>
  <c r="P458" s="1"/>
  <c r="R458" s="1"/>
  <c r="I458"/>
  <c r="J458"/>
  <c r="F458" s="1"/>
  <c r="Q458"/>
  <c r="T458"/>
  <c r="U458"/>
  <c r="H459"/>
  <c r="S459" s="1"/>
  <c r="P459"/>
  <c r="R459" s="1"/>
  <c r="C173" i="2"/>
  <c r="F173"/>
  <c r="I459" i="3"/>
  <c r="J459"/>
  <c r="Q459"/>
  <c r="T459"/>
  <c r="U459"/>
  <c r="H460"/>
  <c r="I460"/>
  <c r="S460" s="1"/>
  <c r="J460"/>
  <c r="Q460"/>
  <c r="T460"/>
  <c r="U460"/>
  <c r="H461"/>
  <c r="F461"/>
  <c r="I461"/>
  <c r="J461"/>
  <c r="Q461"/>
  <c r="T461"/>
  <c r="U461"/>
  <c r="H462"/>
  <c r="I462"/>
  <c r="P462" s="1"/>
  <c r="R462" s="1"/>
  <c r="J462"/>
  <c r="Q462"/>
  <c r="T462"/>
  <c r="U462"/>
  <c r="H463"/>
  <c r="I463"/>
  <c r="J463"/>
  <c r="Q463"/>
  <c r="T463"/>
  <c r="U463"/>
  <c r="H464"/>
  <c r="I464"/>
  <c r="S464" s="1"/>
  <c r="J464"/>
  <c r="Q464"/>
  <c r="T464"/>
  <c r="U464"/>
  <c r="H465"/>
  <c r="C174" i="2"/>
  <c r="F174"/>
  <c r="I465" i="3" s="1"/>
  <c r="S465" s="1"/>
  <c r="J465"/>
  <c r="Q465"/>
  <c r="T465"/>
  <c r="U465"/>
  <c r="H466"/>
  <c r="C169" i="2"/>
  <c r="F169" s="1"/>
  <c r="I466" i="3" s="1"/>
  <c r="S466" s="1"/>
  <c r="J466"/>
  <c r="C437" i="2"/>
  <c r="F437" s="1"/>
  <c r="C584"/>
  <c r="F584" s="1"/>
  <c r="Q466" i="3"/>
  <c r="T466"/>
  <c r="U466"/>
  <c r="H467"/>
  <c r="I467"/>
  <c r="J467"/>
  <c r="P467" s="1"/>
  <c r="Q467"/>
  <c r="T467"/>
  <c r="U467"/>
  <c r="H468"/>
  <c r="I468"/>
  <c r="J468"/>
  <c r="Q468"/>
  <c r="T468"/>
  <c r="U468"/>
  <c r="H469"/>
  <c r="I469"/>
  <c r="J469"/>
  <c r="Q469"/>
  <c r="T469"/>
  <c r="U469"/>
  <c r="H470"/>
  <c r="I470"/>
  <c r="J470"/>
  <c r="P470" s="1"/>
  <c r="R470" s="1"/>
  <c r="Q470"/>
  <c r="T470"/>
  <c r="U470"/>
  <c r="H471"/>
  <c r="I471"/>
  <c r="J471"/>
  <c r="S471"/>
  <c r="Q471"/>
  <c r="T471"/>
  <c r="U471"/>
  <c r="H472"/>
  <c r="S472" s="1"/>
  <c r="I472"/>
  <c r="J472"/>
  <c r="P472"/>
  <c r="R472" s="1"/>
  <c r="V472" s="1"/>
  <c r="B472" s="1"/>
  <c r="Q472"/>
  <c r="T472"/>
  <c r="U472"/>
  <c r="H473"/>
  <c r="I473"/>
  <c r="J473"/>
  <c r="Q473"/>
  <c r="T473"/>
  <c r="U473"/>
  <c r="H474"/>
  <c r="I474"/>
  <c r="J474"/>
  <c r="Q474"/>
  <c r="T474"/>
  <c r="U474"/>
  <c r="H475"/>
  <c r="I475"/>
  <c r="J475"/>
  <c r="P475"/>
  <c r="R475" s="1"/>
  <c r="Q475"/>
  <c r="T475"/>
  <c r="U475"/>
  <c r="C70" i="2"/>
  <c r="F70"/>
  <c r="H476" i="3" s="1"/>
  <c r="I476"/>
  <c r="J476"/>
  <c r="Q476"/>
  <c r="T476"/>
  <c r="U476"/>
  <c r="H477"/>
  <c r="P477" s="1"/>
  <c r="R477" s="1"/>
  <c r="I477"/>
  <c r="J477"/>
  <c r="Q477"/>
  <c r="T477"/>
  <c r="U477"/>
  <c r="H478"/>
  <c r="I478"/>
  <c r="J478"/>
  <c r="P478"/>
  <c r="R478" s="1"/>
  <c r="Q478"/>
  <c r="T478"/>
  <c r="U478"/>
  <c r="H479"/>
  <c r="C172" i="2"/>
  <c r="F172"/>
  <c r="I479" i="3"/>
  <c r="J479"/>
  <c r="Q479"/>
  <c r="T479"/>
  <c r="U479"/>
  <c r="H480"/>
  <c r="I480"/>
  <c r="C260" i="2"/>
  <c r="F260"/>
  <c r="J480" i="3" s="1"/>
  <c r="Q480"/>
  <c r="T480"/>
  <c r="U480"/>
  <c r="H481"/>
  <c r="I481"/>
  <c r="C256" i="2"/>
  <c r="F256" s="1"/>
  <c r="J481" i="3"/>
  <c r="Q481"/>
  <c r="T481"/>
  <c r="U481"/>
  <c r="H482"/>
  <c r="I482"/>
  <c r="C263" i="2"/>
  <c r="F263"/>
  <c r="J482" i="3" s="1"/>
  <c r="Q482"/>
  <c r="T482"/>
  <c r="U482"/>
  <c r="H483"/>
  <c r="I483"/>
  <c r="S483" s="1"/>
  <c r="C257" i="2"/>
  <c r="F257" s="1"/>
  <c r="J483" i="3"/>
  <c r="Q483"/>
  <c r="T483"/>
  <c r="U483"/>
  <c r="H484"/>
  <c r="I484"/>
  <c r="C264" i="2"/>
  <c r="F264" s="1"/>
  <c r="J484" i="3" s="1"/>
  <c r="Q484"/>
  <c r="T484"/>
  <c r="U484"/>
  <c r="H485"/>
  <c r="I485"/>
  <c r="C259" i="2"/>
  <c r="F259"/>
  <c r="J485" i="3"/>
  <c r="Q485"/>
  <c r="T485"/>
  <c r="U485"/>
  <c r="H486"/>
  <c r="I486"/>
  <c r="C261" i="2"/>
  <c r="F261" s="1"/>
  <c r="J486" i="3" s="1"/>
  <c r="Q486"/>
  <c r="T486"/>
  <c r="U486"/>
  <c r="H487"/>
  <c r="I487"/>
  <c r="C252" i="2"/>
  <c r="F252"/>
  <c r="J487" i="3"/>
  <c r="S487" s="1"/>
  <c r="Q487"/>
  <c r="T487"/>
  <c r="U487"/>
  <c r="H488"/>
  <c r="I488"/>
  <c r="C255" i="2"/>
  <c r="F255"/>
  <c r="J488" i="3"/>
  <c r="Q488"/>
  <c r="T488"/>
  <c r="U488"/>
  <c r="H489"/>
  <c r="I489"/>
  <c r="C258" i="2"/>
  <c r="F258"/>
  <c r="J489" i="3"/>
  <c r="Q489"/>
  <c r="T489"/>
  <c r="U489"/>
  <c r="H490"/>
  <c r="I490"/>
  <c r="C262" i="2"/>
  <c r="F262"/>
  <c r="J490" i="3"/>
  <c r="Q490"/>
  <c r="T490"/>
  <c r="U490"/>
  <c r="H491"/>
  <c r="I491"/>
  <c r="J491"/>
  <c r="Q491"/>
  <c r="T491"/>
  <c r="U491"/>
  <c r="H492"/>
  <c r="S492" s="1"/>
  <c r="P492"/>
  <c r="R492" s="1"/>
  <c r="I492"/>
  <c r="J492"/>
  <c r="Q492"/>
  <c r="T492"/>
  <c r="U492"/>
  <c r="F351"/>
  <c r="F414"/>
  <c r="F357"/>
  <c r="F336"/>
  <c r="F338"/>
  <c r="F395"/>
  <c r="F343"/>
  <c r="F491"/>
  <c r="F492"/>
  <c r="F399"/>
  <c r="F346"/>
  <c r="F482"/>
  <c r="F462"/>
  <c r="F410"/>
  <c r="F447"/>
  <c r="F339"/>
  <c r="F356"/>
  <c r="F394"/>
  <c r="F464"/>
  <c r="F459"/>
  <c r="F362"/>
  <c r="F354"/>
  <c r="F366"/>
  <c r="F337"/>
  <c r="F352"/>
  <c r="C52" i="2"/>
  <c r="F52"/>
  <c r="H167" i="3" s="1"/>
  <c r="I167"/>
  <c r="C213" i="2"/>
  <c r="F213"/>
  <c r="J167" i="3" s="1"/>
  <c r="Q167"/>
  <c r="T167"/>
  <c r="U167"/>
  <c r="C54" i="2"/>
  <c r="F54" s="1"/>
  <c r="H168" i="3"/>
  <c r="I168"/>
  <c r="J168"/>
  <c r="Q168"/>
  <c r="T168"/>
  <c r="U168"/>
  <c r="C59" i="2"/>
  <c r="F59"/>
  <c r="H169" i="3"/>
  <c r="S169" s="1"/>
  <c r="I169"/>
  <c r="J169"/>
  <c r="Q169"/>
  <c r="T169"/>
  <c r="U169"/>
  <c r="C51" i="2"/>
  <c r="F51"/>
  <c r="H170" i="3"/>
  <c r="I170"/>
  <c r="C214" i="2"/>
  <c r="F214" s="1"/>
  <c r="J170" i="3"/>
  <c r="Q170"/>
  <c r="T170"/>
  <c r="U170"/>
  <c r="H171"/>
  <c r="I171"/>
  <c r="J171"/>
  <c r="Q171"/>
  <c r="T171"/>
  <c r="U171"/>
  <c r="H172"/>
  <c r="I172"/>
  <c r="J172"/>
  <c r="Q172"/>
  <c r="T172"/>
  <c r="U172"/>
  <c r="H173"/>
  <c r="C143" i="2"/>
  <c r="F143"/>
  <c r="I173" i="3" s="1"/>
  <c r="F173" s="1"/>
  <c r="J173"/>
  <c r="Q173"/>
  <c r="T173"/>
  <c r="U173"/>
  <c r="H174"/>
  <c r="I174"/>
  <c r="S174"/>
  <c r="J174"/>
  <c r="Q174"/>
  <c r="T174"/>
  <c r="U174"/>
  <c r="H175"/>
  <c r="C142" i="2"/>
  <c r="F142" s="1"/>
  <c r="I175" i="3"/>
  <c r="F175"/>
  <c r="J175"/>
  <c r="Q175"/>
  <c r="T175"/>
  <c r="U175"/>
  <c r="H176"/>
  <c r="C141" i="2"/>
  <c r="F141"/>
  <c r="I176" i="3"/>
  <c r="J176"/>
  <c r="Q176"/>
  <c r="T176"/>
  <c r="U176"/>
  <c r="H177"/>
  <c r="I177"/>
  <c r="J177"/>
  <c r="Q177"/>
  <c r="T177"/>
  <c r="U177"/>
  <c r="H178"/>
  <c r="I178"/>
  <c r="J178"/>
  <c r="Q178"/>
  <c r="T178"/>
  <c r="U178"/>
  <c r="H179"/>
  <c r="I179"/>
  <c r="C223" i="2"/>
  <c r="F223"/>
  <c r="J179" i="3"/>
  <c r="P179"/>
  <c r="R179" s="1"/>
  <c r="Q179"/>
  <c r="T179"/>
  <c r="U179"/>
  <c r="H180"/>
  <c r="I180"/>
  <c r="J180"/>
  <c r="Q180"/>
  <c r="T180"/>
  <c r="U180"/>
  <c r="H181"/>
  <c r="C146" i="2"/>
  <c r="F146" s="1"/>
  <c r="I181" i="3" s="1"/>
  <c r="F181" s="1"/>
  <c r="J181"/>
  <c r="Q181"/>
  <c r="T181"/>
  <c r="U181"/>
  <c r="H182"/>
  <c r="S182" s="1"/>
  <c r="I182"/>
  <c r="J182"/>
  <c r="Q182"/>
  <c r="T182"/>
  <c r="U182"/>
  <c r="H183"/>
  <c r="P183" s="1"/>
  <c r="R183" s="1"/>
  <c r="I183"/>
  <c r="J183"/>
  <c r="F183" s="1"/>
  <c r="Q183"/>
  <c r="S183"/>
  <c r="T183"/>
  <c r="U183"/>
  <c r="H184"/>
  <c r="F184" s="1"/>
  <c r="S184"/>
  <c r="I184"/>
  <c r="J184"/>
  <c r="P184"/>
  <c r="R184"/>
  <c r="Q184"/>
  <c r="T184"/>
  <c r="U184"/>
  <c r="H185"/>
  <c r="I185"/>
  <c r="J185"/>
  <c r="Q185"/>
  <c r="T185"/>
  <c r="U185"/>
  <c r="C57" i="2"/>
  <c r="F57"/>
  <c r="H186" i="3"/>
  <c r="I186"/>
  <c r="C220" i="2"/>
  <c r="F220"/>
  <c r="J186" i="3"/>
  <c r="Q186"/>
  <c r="T186"/>
  <c r="U186"/>
  <c r="C56" i="2"/>
  <c r="F56"/>
  <c r="H187" i="3"/>
  <c r="I187"/>
  <c r="J187"/>
  <c r="Q187"/>
  <c r="T187"/>
  <c r="U187"/>
  <c r="H188"/>
  <c r="I188"/>
  <c r="J188"/>
  <c r="Q188"/>
  <c r="T188"/>
  <c r="U188"/>
  <c r="H189"/>
  <c r="P189" s="1"/>
  <c r="R189" s="1"/>
  <c r="I189"/>
  <c r="J189"/>
  <c r="Q189"/>
  <c r="T189"/>
  <c r="U189"/>
  <c r="H190"/>
  <c r="C145" i="2"/>
  <c r="F145"/>
  <c r="I190" i="3"/>
  <c r="J190"/>
  <c r="Q190"/>
  <c r="T190"/>
  <c r="U190"/>
  <c r="H191"/>
  <c r="I191"/>
  <c r="J191"/>
  <c r="Q191"/>
  <c r="T191"/>
  <c r="U191"/>
  <c r="H192"/>
  <c r="I192"/>
  <c r="J192"/>
  <c r="Q192"/>
  <c r="T192"/>
  <c r="U192"/>
  <c r="H193"/>
  <c r="I193"/>
  <c r="F193" s="1"/>
  <c r="J193"/>
  <c r="Q193"/>
  <c r="T193"/>
  <c r="U193"/>
  <c r="H194"/>
  <c r="I194"/>
  <c r="J194"/>
  <c r="Q194"/>
  <c r="T194"/>
  <c r="U194"/>
  <c r="C61" i="2"/>
  <c r="F61" s="1"/>
  <c r="H195" i="3" s="1"/>
  <c r="I195"/>
  <c r="P195" s="1"/>
  <c r="C221" i="2"/>
  <c r="F221"/>
  <c r="J195" i="3"/>
  <c r="Q195"/>
  <c r="T195"/>
  <c r="U195"/>
  <c r="C64" i="2"/>
  <c r="F64"/>
  <c r="H196" i="3" s="1"/>
  <c r="F196" s="1"/>
  <c r="I196"/>
  <c r="J196"/>
  <c r="Q196"/>
  <c r="T196"/>
  <c r="U196"/>
  <c r="H197"/>
  <c r="P197" s="1"/>
  <c r="R197" s="1"/>
  <c r="I197"/>
  <c r="F197" s="1"/>
  <c r="J197"/>
  <c r="Q197"/>
  <c r="T197"/>
  <c r="U197"/>
  <c r="C63" i="2"/>
  <c r="F63"/>
  <c r="H198" i="3" s="1"/>
  <c r="F198" s="1"/>
  <c r="I198"/>
  <c r="J198"/>
  <c r="Q198"/>
  <c r="T198"/>
  <c r="U198"/>
  <c r="H199"/>
  <c r="I199"/>
  <c r="J199"/>
  <c r="Q199"/>
  <c r="T199"/>
  <c r="U199"/>
  <c r="C66" i="2"/>
  <c r="F66"/>
  <c r="H200" i="3" s="1"/>
  <c r="F200" s="1"/>
  <c r="I200"/>
  <c r="J200"/>
  <c r="Q200"/>
  <c r="T200"/>
  <c r="U200"/>
  <c r="H201"/>
  <c r="F201" s="1"/>
  <c r="I201"/>
  <c r="C219" i="2"/>
  <c r="F219"/>
  <c r="J201" i="3"/>
  <c r="P201"/>
  <c r="Q201"/>
  <c r="T201"/>
  <c r="U201"/>
  <c r="H202"/>
  <c r="I202"/>
  <c r="J202"/>
  <c r="Q202"/>
  <c r="T202"/>
  <c r="U202"/>
  <c r="H203"/>
  <c r="I203"/>
  <c r="F203" s="1"/>
  <c r="J203"/>
  <c r="Q203"/>
  <c r="T203"/>
  <c r="U203"/>
  <c r="H204"/>
  <c r="S204" s="1"/>
  <c r="I204"/>
  <c r="J204"/>
  <c r="P204"/>
  <c r="R204" s="1"/>
  <c r="Q204"/>
  <c r="T204"/>
  <c r="U204"/>
  <c r="H205"/>
  <c r="I205"/>
  <c r="J205"/>
  <c r="Q205"/>
  <c r="T205"/>
  <c r="U205"/>
  <c r="C55" i="2"/>
  <c r="F55"/>
  <c r="H206" i="3" s="1"/>
  <c r="I206"/>
  <c r="J206"/>
  <c r="Q206"/>
  <c r="T206"/>
  <c r="U206"/>
  <c r="H207"/>
  <c r="I207"/>
  <c r="J207"/>
  <c r="Q207"/>
  <c r="T207"/>
  <c r="U207"/>
  <c r="H208"/>
  <c r="I208"/>
  <c r="J208"/>
  <c r="Q208"/>
  <c r="T208"/>
  <c r="U208"/>
  <c r="H209"/>
  <c r="C144" i="2"/>
  <c r="F144" s="1"/>
  <c r="I209" i="3" s="1"/>
  <c r="J209"/>
  <c r="Q209"/>
  <c r="T209"/>
  <c r="U209"/>
  <c r="H210"/>
  <c r="I210"/>
  <c r="C222" i="2"/>
  <c r="F222"/>
  <c r="J210" i="3"/>
  <c r="P210"/>
  <c r="R210" s="1"/>
  <c r="Q210"/>
  <c r="T210"/>
  <c r="U210"/>
  <c r="H211"/>
  <c r="I211"/>
  <c r="J211"/>
  <c r="Q211"/>
  <c r="T211"/>
  <c r="U211"/>
  <c r="H212"/>
  <c r="S212" s="1"/>
  <c r="I212"/>
  <c r="J212"/>
  <c r="Q212"/>
  <c r="T212"/>
  <c r="U212"/>
  <c r="C65" i="2"/>
  <c r="F65"/>
  <c r="H213" i="3"/>
  <c r="I213"/>
  <c r="J213"/>
  <c r="Q213"/>
  <c r="T213"/>
  <c r="U213"/>
  <c r="H214"/>
  <c r="C140" i="2"/>
  <c r="F140"/>
  <c r="I214" i="3" s="1"/>
  <c r="C211" i="2"/>
  <c r="F211"/>
  <c r="J214" i="3" s="1"/>
  <c r="P214" s="1"/>
  <c r="Q214"/>
  <c r="T214"/>
  <c r="U214"/>
  <c r="H215"/>
  <c r="I215"/>
  <c r="J215"/>
  <c r="P215"/>
  <c r="R215" s="1"/>
  <c r="G215" s="1"/>
  <c r="Q215"/>
  <c r="S215"/>
  <c r="T215"/>
  <c r="U215"/>
  <c r="H216"/>
  <c r="I216"/>
  <c r="J216"/>
  <c r="Q216"/>
  <c r="T216"/>
  <c r="U216"/>
  <c r="H217"/>
  <c r="F217" s="1"/>
  <c r="I217"/>
  <c r="J217"/>
  <c r="Q217"/>
  <c r="T217"/>
  <c r="U217"/>
  <c r="H218"/>
  <c r="I218"/>
  <c r="P218" s="1"/>
  <c r="R218" s="1"/>
  <c r="J218"/>
  <c r="Q218"/>
  <c r="T218"/>
  <c r="U218"/>
  <c r="H219"/>
  <c r="I219"/>
  <c r="C218" i="2"/>
  <c r="F218" s="1"/>
  <c r="J219" i="3" s="1"/>
  <c r="P219" s="1"/>
  <c r="Q219"/>
  <c r="T219"/>
  <c r="U219"/>
  <c r="H220"/>
  <c r="S220" s="1"/>
  <c r="I220"/>
  <c r="J220"/>
  <c r="Q220"/>
  <c r="T220"/>
  <c r="U220"/>
  <c r="H221"/>
  <c r="I221"/>
  <c r="C216" i="2"/>
  <c r="F216" s="1"/>
  <c r="J221" i="3" s="1"/>
  <c r="Q221"/>
  <c r="T221"/>
  <c r="U221"/>
  <c r="H222"/>
  <c r="I222"/>
  <c r="J222"/>
  <c r="Q222"/>
  <c r="T222"/>
  <c r="U222"/>
  <c r="H223"/>
  <c r="P223" s="1"/>
  <c r="R223" s="1"/>
  <c r="I223"/>
  <c r="J223"/>
  <c r="Q223"/>
  <c r="T223"/>
  <c r="U223"/>
  <c r="H224"/>
  <c r="I224"/>
  <c r="C215" i="2"/>
  <c r="F215" s="1"/>
  <c r="J224" i="3" s="1"/>
  <c r="F224" s="1"/>
  <c r="Q224"/>
  <c r="T224"/>
  <c r="U224"/>
  <c r="H225"/>
  <c r="P225" s="1"/>
  <c r="R225" s="1"/>
  <c r="I225"/>
  <c r="J225"/>
  <c r="F225" s="1"/>
  <c r="Q225"/>
  <c r="T225"/>
  <c r="U225"/>
  <c r="C58" i="2"/>
  <c r="F58"/>
  <c r="H226" i="3"/>
  <c r="I226"/>
  <c r="C217" i="2"/>
  <c r="F217"/>
  <c r="J226" i="3"/>
  <c r="Q226"/>
  <c r="T226"/>
  <c r="U226"/>
  <c r="H227"/>
  <c r="I227"/>
  <c r="J227"/>
  <c r="Q227"/>
  <c r="T227"/>
  <c r="U227"/>
  <c r="H228"/>
  <c r="I228"/>
  <c r="C212" i="2"/>
  <c r="F212" s="1"/>
  <c r="J228" i="3" s="1"/>
  <c r="Q228"/>
  <c r="T228"/>
  <c r="U228"/>
  <c r="H229"/>
  <c r="I229"/>
  <c r="J229"/>
  <c r="Q229"/>
  <c r="T229"/>
  <c r="U229"/>
  <c r="H230"/>
  <c r="I230"/>
  <c r="J230"/>
  <c r="Q230"/>
  <c r="T230"/>
  <c r="U230"/>
  <c r="H231"/>
  <c r="I231"/>
  <c r="J231"/>
  <c r="Q231"/>
  <c r="T231"/>
  <c r="U231"/>
  <c r="H232"/>
  <c r="I232"/>
  <c r="S232" s="1"/>
  <c r="J232"/>
  <c r="F232" s="1"/>
  <c r="Q232"/>
  <c r="T232"/>
  <c r="U232"/>
  <c r="H233"/>
  <c r="I233"/>
  <c r="J233"/>
  <c r="Q233"/>
  <c r="T233"/>
  <c r="U233"/>
  <c r="H234"/>
  <c r="I234"/>
  <c r="J234"/>
  <c r="Q234"/>
  <c r="T234"/>
  <c r="U234"/>
  <c r="H235"/>
  <c r="I235"/>
  <c r="J235"/>
  <c r="F235" s="1"/>
  <c r="Q235"/>
  <c r="T235"/>
  <c r="U235"/>
  <c r="H236"/>
  <c r="S236"/>
  <c r="I236"/>
  <c r="J236"/>
  <c r="P236"/>
  <c r="R236"/>
  <c r="Q236"/>
  <c r="T236"/>
  <c r="U236"/>
  <c r="H237"/>
  <c r="F237" s="1"/>
  <c r="I237"/>
  <c r="J237"/>
  <c r="Q237"/>
  <c r="T237"/>
  <c r="U237"/>
  <c r="H238"/>
  <c r="I238"/>
  <c r="S238"/>
  <c r="J238"/>
  <c r="Q238"/>
  <c r="T238"/>
  <c r="U238"/>
  <c r="H239"/>
  <c r="I239"/>
  <c r="J239"/>
  <c r="P239"/>
  <c r="R239" s="1"/>
  <c r="Q239"/>
  <c r="T239"/>
  <c r="U239"/>
  <c r="H240"/>
  <c r="I240"/>
  <c r="S240" s="1"/>
  <c r="J240"/>
  <c r="F240" s="1"/>
  <c r="Q240"/>
  <c r="T240"/>
  <c r="U240"/>
  <c r="H241"/>
  <c r="F241" s="1"/>
  <c r="I241"/>
  <c r="J241"/>
  <c r="Q241"/>
  <c r="T241"/>
  <c r="U241"/>
  <c r="H242"/>
  <c r="I242"/>
  <c r="J242"/>
  <c r="Q242"/>
  <c r="T242"/>
  <c r="U242"/>
  <c r="H243"/>
  <c r="P243" s="1"/>
  <c r="R243" s="1"/>
  <c r="I243"/>
  <c r="J243"/>
  <c r="Q243"/>
  <c r="T243"/>
  <c r="U243"/>
  <c r="H244"/>
  <c r="S244" s="1"/>
  <c r="I244"/>
  <c r="J244"/>
  <c r="P244"/>
  <c r="R244" s="1"/>
  <c r="G244" s="1"/>
  <c r="Q244"/>
  <c r="T244"/>
  <c r="U244"/>
  <c r="H245"/>
  <c r="I245"/>
  <c r="J245"/>
  <c r="Q245"/>
  <c r="T245"/>
  <c r="U245"/>
  <c r="H246"/>
  <c r="S246" s="1"/>
  <c r="I246"/>
  <c r="J246"/>
  <c r="Q246"/>
  <c r="T246"/>
  <c r="U246"/>
  <c r="H249"/>
  <c r="I249"/>
  <c r="C226" i="2"/>
  <c r="F226" s="1"/>
  <c r="J249" i="3" s="1"/>
  <c r="Q249"/>
  <c r="T249"/>
  <c r="U249"/>
  <c r="H250"/>
  <c r="I250"/>
  <c r="Q250"/>
  <c r="T250"/>
  <c r="U250"/>
  <c r="H251"/>
  <c r="I251"/>
  <c r="J251"/>
  <c r="Q251"/>
  <c r="T251"/>
  <c r="U251"/>
  <c r="H252"/>
  <c r="I252"/>
  <c r="J252"/>
  <c r="Q252"/>
  <c r="T252"/>
  <c r="U252"/>
  <c r="H253"/>
  <c r="I253"/>
  <c r="J253"/>
  <c r="Q253"/>
  <c r="T253"/>
  <c r="U253"/>
  <c r="H254"/>
  <c r="C150" i="2"/>
  <c r="F150"/>
  <c r="I254" i="3"/>
  <c r="S254" s="1"/>
  <c r="J254"/>
  <c r="Q254"/>
  <c r="T254"/>
  <c r="U254"/>
  <c r="H255"/>
  <c r="I255"/>
  <c r="J255"/>
  <c r="F255" s="1"/>
  <c r="Q255"/>
  <c r="T255"/>
  <c r="U255"/>
  <c r="H256"/>
  <c r="C152" i="2"/>
  <c r="F152"/>
  <c r="I256" i="3"/>
  <c r="S256"/>
  <c r="J256"/>
  <c r="Q256"/>
  <c r="T256"/>
  <c r="U256"/>
  <c r="H257"/>
  <c r="I257"/>
  <c r="J257"/>
  <c r="Q257"/>
  <c r="T257"/>
  <c r="U257"/>
  <c r="H258"/>
  <c r="S258" s="1"/>
  <c r="P258"/>
  <c r="R258" s="1"/>
  <c r="I258"/>
  <c r="J258"/>
  <c r="Q258"/>
  <c r="T258"/>
  <c r="U258"/>
  <c r="H259"/>
  <c r="I259"/>
  <c r="C229" i="2"/>
  <c r="F229" s="1"/>
  <c r="J259" i="3" s="1"/>
  <c r="P259" s="1"/>
  <c r="Q259"/>
  <c r="T259"/>
  <c r="U259"/>
  <c r="H260"/>
  <c r="I260"/>
  <c r="J260"/>
  <c r="Q260"/>
  <c r="T260"/>
  <c r="U260"/>
  <c r="C60" i="2"/>
  <c r="F60"/>
  <c r="H261" i="3"/>
  <c r="I261"/>
  <c r="J261"/>
  <c r="Q261"/>
  <c r="T261"/>
  <c r="U261"/>
  <c r="H262"/>
  <c r="I262"/>
  <c r="S262"/>
  <c r="J262"/>
  <c r="Q262"/>
  <c r="T262"/>
  <c r="U262"/>
  <c r="H263"/>
  <c r="I263"/>
  <c r="J263"/>
  <c r="P263"/>
  <c r="R263" s="1"/>
  <c r="Q263"/>
  <c r="T263"/>
  <c r="U263"/>
  <c r="H264"/>
  <c r="I264"/>
  <c r="S264" s="1"/>
  <c r="J264"/>
  <c r="F264" s="1"/>
  <c r="Q264"/>
  <c r="T264"/>
  <c r="U264"/>
  <c r="H265"/>
  <c r="I265"/>
  <c r="J265"/>
  <c r="F265" s="1"/>
  <c r="Q265"/>
  <c r="T265"/>
  <c r="U265"/>
  <c r="H266"/>
  <c r="C154" i="2"/>
  <c r="F154"/>
  <c r="I266" i="3"/>
  <c r="S266"/>
  <c r="J266"/>
  <c r="Q266"/>
  <c r="T266"/>
  <c r="U266"/>
  <c r="C67" i="2"/>
  <c r="F67"/>
  <c r="H267" i="3"/>
  <c r="S267" s="1"/>
  <c r="I267"/>
  <c r="J267"/>
  <c r="Q267"/>
  <c r="T267"/>
  <c r="U267"/>
  <c r="H268"/>
  <c r="I268"/>
  <c r="C225" i="2"/>
  <c r="F225"/>
  <c r="J268" i="3"/>
  <c r="S268"/>
  <c r="Q268"/>
  <c r="T268"/>
  <c r="U268"/>
  <c r="H269"/>
  <c r="P269" s="1"/>
  <c r="R269" s="1"/>
  <c r="I269"/>
  <c r="J269"/>
  <c r="Q269"/>
  <c r="S269"/>
  <c r="T269"/>
  <c r="U269"/>
  <c r="H270"/>
  <c r="F270" s="1"/>
  <c r="S270"/>
  <c r="I270"/>
  <c r="J270"/>
  <c r="P270"/>
  <c r="R270"/>
  <c r="G270" s="1"/>
  <c r="Q270"/>
  <c r="T270"/>
  <c r="U270"/>
  <c r="H271"/>
  <c r="F271" s="1"/>
  <c r="I271"/>
  <c r="J271"/>
  <c r="Q271"/>
  <c r="T271"/>
  <c r="U271"/>
  <c r="H272"/>
  <c r="I272"/>
  <c r="J272"/>
  <c r="Q272"/>
  <c r="T272"/>
  <c r="U272"/>
  <c r="H273"/>
  <c r="C147" i="2"/>
  <c r="F147"/>
  <c r="I273" i="3"/>
  <c r="P273"/>
  <c r="R273" s="1"/>
  <c r="C224" i="2"/>
  <c r="F224"/>
  <c r="J273" i="3"/>
  <c r="Q273"/>
  <c r="T273"/>
  <c r="U273"/>
  <c r="H274"/>
  <c r="I274"/>
  <c r="S274" s="1"/>
  <c r="J274"/>
  <c r="Q274"/>
  <c r="T274"/>
  <c r="U274"/>
  <c r="H275"/>
  <c r="I275"/>
  <c r="J275"/>
  <c r="Q275"/>
  <c r="T275"/>
  <c r="U275"/>
  <c r="H276"/>
  <c r="I276"/>
  <c r="P276" s="1"/>
  <c r="R276" s="1"/>
  <c r="S276"/>
  <c r="J276"/>
  <c r="Q276"/>
  <c r="V276"/>
  <c r="B276" s="1"/>
  <c r="T276"/>
  <c r="U276"/>
  <c r="C62" i="2"/>
  <c r="F62" s="1"/>
  <c r="H277" i="3" s="1"/>
  <c r="I277"/>
  <c r="J277"/>
  <c r="Q277"/>
  <c r="T277"/>
  <c r="U277"/>
  <c r="H278"/>
  <c r="F278" s="1"/>
  <c r="I278"/>
  <c r="J278"/>
  <c r="Q278"/>
  <c r="T278"/>
  <c r="U278"/>
  <c r="H279"/>
  <c r="P279" s="1"/>
  <c r="R279" s="1"/>
  <c r="I279"/>
  <c r="J279"/>
  <c r="F279" s="1"/>
  <c r="Q279"/>
  <c r="S279"/>
  <c r="T279"/>
  <c r="U279"/>
  <c r="H280"/>
  <c r="P280" s="1"/>
  <c r="R280" s="1"/>
  <c r="I280"/>
  <c r="J280"/>
  <c r="Q280"/>
  <c r="T280"/>
  <c r="U280"/>
  <c r="H281"/>
  <c r="I281"/>
  <c r="J281"/>
  <c r="Q281"/>
  <c r="T281"/>
  <c r="U281"/>
  <c r="H282"/>
  <c r="I282"/>
  <c r="J282"/>
  <c r="Q282"/>
  <c r="T282"/>
  <c r="U282"/>
  <c r="H283"/>
  <c r="I283"/>
  <c r="C227" i="2"/>
  <c r="F227"/>
  <c r="J283" i="3" s="1"/>
  <c r="Q283"/>
  <c r="T283"/>
  <c r="U283"/>
  <c r="H284"/>
  <c r="I284"/>
  <c r="P284"/>
  <c r="R284" s="1"/>
  <c r="C228" i="2"/>
  <c r="F228"/>
  <c r="J284" i="3"/>
  <c r="Q284"/>
  <c r="T284"/>
  <c r="U284"/>
  <c r="H285"/>
  <c r="P285" s="1"/>
  <c r="I285"/>
  <c r="J285"/>
  <c r="R285"/>
  <c r="Q285"/>
  <c r="T285"/>
  <c r="U285"/>
  <c r="H286"/>
  <c r="I286"/>
  <c r="J286"/>
  <c r="Q286"/>
  <c r="T286"/>
  <c r="U286"/>
  <c r="H287"/>
  <c r="I287"/>
  <c r="J287"/>
  <c r="F287" s="1"/>
  <c r="Q287"/>
  <c r="T287"/>
  <c r="U287"/>
  <c r="H288"/>
  <c r="C151" i="2"/>
  <c r="F151"/>
  <c r="I288" i="3"/>
  <c r="S288" s="1"/>
  <c r="J288"/>
  <c r="Q288"/>
  <c r="T288"/>
  <c r="U288"/>
  <c r="H289"/>
  <c r="C148" i="2"/>
  <c r="F148"/>
  <c r="I289" i="3" s="1"/>
  <c r="S289" s="1"/>
  <c r="J289"/>
  <c r="Q289"/>
  <c r="T289"/>
  <c r="U289"/>
  <c r="H290"/>
  <c r="S290" s="1"/>
  <c r="I290"/>
  <c r="J290"/>
  <c r="F290" s="1"/>
  <c r="Q290"/>
  <c r="T290"/>
  <c r="U290"/>
  <c r="H291"/>
  <c r="I291"/>
  <c r="J291"/>
  <c r="F291" s="1"/>
  <c r="Q291"/>
  <c r="T291"/>
  <c r="U291"/>
  <c r="H292"/>
  <c r="C149" i="2"/>
  <c r="F149"/>
  <c r="I293" i="3"/>
  <c r="J292"/>
  <c r="Q292"/>
  <c r="T292"/>
  <c r="U292"/>
  <c r="H293"/>
  <c r="J293"/>
  <c r="Q293"/>
  <c r="T293"/>
  <c r="U293"/>
  <c r="H294"/>
  <c r="I294"/>
  <c r="P294" s="1"/>
  <c r="R294" s="1"/>
  <c r="J294"/>
  <c r="S294"/>
  <c r="Q294"/>
  <c r="T294"/>
  <c r="U294"/>
  <c r="H295"/>
  <c r="P295"/>
  <c r="R295"/>
  <c r="I295"/>
  <c r="J295"/>
  <c r="Q295"/>
  <c r="T295"/>
  <c r="U295"/>
  <c r="H296"/>
  <c r="I296"/>
  <c r="F296"/>
  <c r="J296"/>
  <c r="Q296"/>
  <c r="S296"/>
  <c r="T296"/>
  <c r="U296"/>
  <c r="H297"/>
  <c r="P297" s="1"/>
  <c r="R297" s="1"/>
  <c r="I297"/>
  <c r="J297"/>
  <c r="Q297"/>
  <c r="S297"/>
  <c r="T297"/>
  <c r="U297"/>
  <c r="C53" i="2"/>
  <c r="F53"/>
  <c r="H298" i="3" s="1"/>
  <c r="I298"/>
  <c r="J298"/>
  <c r="Q298"/>
  <c r="T298"/>
  <c r="U298"/>
  <c r="H299"/>
  <c r="I299"/>
  <c r="F299" s="1"/>
  <c r="J299"/>
  <c r="Q299"/>
  <c r="T299"/>
  <c r="U299"/>
  <c r="H300"/>
  <c r="S300"/>
  <c r="C153" i="2"/>
  <c r="F153"/>
  <c r="I300" i="3"/>
  <c r="F300"/>
  <c r="J300"/>
  <c r="Q300"/>
  <c r="T300"/>
  <c r="U300"/>
  <c r="H301"/>
  <c r="I301"/>
  <c r="P301"/>
  <c r="R301"/>
  <c r="V301" s="1"/>
  <c r="J301"/>
  <c r="Q301"/>
  <c r="S301"/>
  <c r="T301"/>
  <c r="U301"/>
  <c r="H302"/>
  <c r="I302"/>
  <c r="J302"/>
  <c r="Q302"/>
  <c r="T302"/>
  <c r="U302"/>
  <c r="H303"/>
  <c r="I303"/>
  <c r="J303"/>
  <c r="F303" s="1"/>
  <c r="Q303"/>
  <c r="T303"/>
  <c r="U303"/>
  <c r="H304"/>
  <c r="I304"/>
  <c r="J304"/>
  <c r="Q304"/>
  <c r="S304"/>
  <c r="T304"/>
  <c r="U304"/>
  <c r="H305"/>
  <c r="I305"/>
  <c r="J305"/>
  <c r="Q305"/>
  <c r="T305"/>
  <c r="U305"/>
  <c r="H306"/>
  <c r="I306"/>
  <c r="J306"/>
  <c r="Q306"/>
  <c r="T306"/>
  <c r="U306"/>
  <c r="H307"/>
  <c r="P307" s="1"/>
  <c r="R307" s="1"/>
  <c r="I307"/>
  <c r="J307"/>
  <c r="Q307"/>
  <c r="T307"/>
  <c r="U307"/>
  <c r="H308"/>
  <c r="S308" s="1"/>
  <c r="I308"/>
  <c r="J308"/>
  <c r="Q308"/>
  <c r="T308"/>
  <c r="U308"/>
  <c r="H309"/>
  <c r="I309"/>
  <c r="F309" s="1"/>
  <c r="J309"/>
  <c r="Q309"/>
  <c r="T309"/>
  <c r="U309"/>
  <c r="H310"/>
  <c r="I310"/>
  <c r="J310"/>
  <c r="Q310"/>
  <c r="T310"/>
  <c r="U310"/>
  <c r="H311"/>
  <c r="I311"/>
  <c r="J311"/>
  <c r="Q311"/>
  <c r="T311"/>
  <c r="U311"/>
  <c r="H312"/>
  <c r="I312"/>
  <c r="J312"/>
  <c r="Q312"/>
  <c r="T312"/>
  <c r="U312"/>
  <c r="H313"/>
  <c r="I313"/>
  <c r="F313"/>
  <c r="J313"/>
  <c r="Q313"/>
  <c r="T313"/>
  <c r="U313"/>
  <c r="H314"/>
  <c r="I314"/>
  <c r="J314"/>
  <c r="Q314"/>
  <c r="T314"/>
  <c r="U314"/>
  <c r="H315"/>
  <c r="I315"/>
  <c r="F315"/>
  <c r="J315"/>
  <c r="Q315"/>
  <c r="T315"/>
  <c r="U315"/>
  <c r="H316"/>
  <c r="I316"/>
  <c r="P316" s="1"/>
  <c r="R316" s="1"/>
  <c r="J316"/>
  <c r="Q316"/>
  <c r="T316"/>
  <c r="U316"/>
  <c r="H317"/>
  <c r="I317"/>
  <c r="P317"/>
  <c r="R317"/>
  <c r="G317" s="1"/>
  <c r="J317"/>
  <c r="Q317"/>
  <c r="S317"/>
  <c r="T317"/>
  <c r="U317"/>
  <c r="H318"/>
  <c r="I318"/>
  <c r="J318"/>
  <c r="Q318"/>
  <c r="T318"/>
  <c r="U318"/>
  <c r="H319"/>
  <c r="F319" s="1"/>
  <c r="P319"/>
  <c r="R319" s="1"/>
  <c r="I319"/>
  <c r="J319"/>
  <c r="Q319"/>
  <c r="T319"/>
  <c r="U319"/>
  <c r="H320"/>
  <c r="I320"/>
  <c r="J320"/>
  <c r="Q320"/>
  <c r="T320"/>
  <c r="U320"/>
  <c r="H321"/>
  <c r="I321"/>
  <c r="J321"/>
  <c r="S321" s="1"/>
  <c r="Q321"/>
  <c r="T321"/>
  <c r="U321"/>
  <c r="H322"/>
  <c r="P322"/>
  <c r="R322" s="1"/>
  <c r="I322"/>
  <c r="J322"/>
  <c r="Q322"/>
  <c r="T322"/>
  <c r="U322"/>
  <c r="H323"/>
  <c r="I323"/>
  <c r="J323"/>
  <c r="Q323"/>
  <c r="T323"/>
  <c r="U323"/>
  <c r="H324"/>
  <c r="I324"/>
  <c r="S324" s="1"/>
  <c r="J324"/>
  <c r="Q324"/>
  <c r="T324"/>
  <c r="U324"/>
  <c r="H325"/>
  <c r="I325"/>
  <c r="F325" s="1"/>
  <c r="J325"/>
  <c r="Q325"/>
  <c r="T325"/>
  <c r="U325"/>
  <c r="H326"/>
  <c r="I326"/>
  <c r="J326"/>
  <c r="Q326"/>
  <c r="T326"/>
  <c r="U326"/>
  <c r="H327"/>
  <c r="I327"/>
  <c r="S327" s="1"/>
  <c r="J327"/>
  <c r="Q327"/>
  <c r="T327"/>
  <c r="U327"/>
  <c r="H328"/>
  <c r="S328" s="1"/>
  <c r="I328"/>
  <c r="J328"/>
  <c r="Q328"/>
  <c r="T328"/>
  <c r="U328"/>
  <c r="F251"/>
  <c r="F258"/>
  <c r="F174"/>
  <c r="F262"/>
  <c r="F204"/>
  <c r="F257"/>
  <c r="F212"/>
  <c r="F260"/>
  <c r="G269"/>
  <c r="F307"/>
  <c r="F236"/>
  <c r="F308"/>
  <c r="F238"/>
  <c r="F239"/>
  <c r="F205"/>
  <c r="F281"/>
  <c r="F244"/>
  <c r="F215"/>
  <c r="F318"/>
  <c r="F294"/>
  <c r="F295"/>
  <c r="F297"/>
  <c r="F328"/>
  <c r="F254"/>
  <c r="F259"/>
  <c r="F277"/>
  <c r="C41" i="2"/>
  <c r="F41" s="1"/>
  <c r="H3" i="3" s="1"/>
  <c r="I3"/>
  <c r="J3"/>
  <c r="Q3"/>
  <c r="T3"/>
  <c r="U3"/>
  <c r="H4"/>
  <c r="I4"/>
  <c r="J4"/>
  <c r="S4"/>
  <c r="Q4"/>
  <c r="T4"/>
  <c r="U4"/>
  <c r="H5"/>
  <c r="S5" s="1"/>
  <c r="I5"/>
  <c r="C209" i="2"/>
  <c r="F209"/>
  <c r="J5" i="3" s="1"/>
  <c r="Q5"/>
  <c r="T5"/>
  <c r="U5"/>
  <c r="H6"/>
  <c r="I6"/>
  <c r="R6"/>
  <c r="C210" i="2"/>
  <c r="F210"/>
  <c r="J6" i="3"/>
  <c r="P6" s="1"/>
  <c r="S6"/>
  <c r="Q6"/>
  <c r="T6"/>
  <c r="U6"/>
  <c r="H7"/>
  <c r="I7"/>
  <c r="J7"/>
  <c r="Q7"/>
  <c r="T7"/>
  <c r="U7"/>
  <c r="H8"/>
  <c r="I8"/>
  <c r="C207" i="2"/>
  <c r="F207"/>
  <c r="J8" i="3"/>
  <c r="S8" s="1"/>
  <c r="Q8"/>
  <c r="T8"/>
  <c r="U8"/>
  <c r="C42" i="2"/>
  <c r="F42"/>
  <c r="H9" i="3" s="1"/>
  <c r="I9"/>
  <c r="J9"/>
  <c r="Q9"/>
  <c r="T9"/>
  <c r="U9"/>
  <c r="H10"/>
  <c r="F10" s="1"/>
  <c r="P10"/>
  <c r="R10"/>
  <c r="I10"/>
  <c r="J10"/>
  <c r="S10"/>
  <c r="Q10"/>
  <c r="T10"/>
  <c r="U10"/>
  <c r="C45" i="2"/>
  <c r="F45"/>
  <c r="H11" i="3" s="1"/>
  <c r="S11" s="1"/>
  <c r="I11"/>
  <c r="J11"/>
  <c r="Q11"/>
  <c r="T11"/>
  <c r="U11"/>
  <c r="C47" i="2"/>
  <c r="F47" s="1"/>
  <c r="H12" i="3" s="1"/>
  <c r="I12"/>
  <c r="J12"/>
  <c r="Q12"/>
  <c r="T12"/>
  <c r="U12"/>
  <c r="H13"/>
  <c r="S13" s="1"/>
  <c r="G13" s="1"/>
  <c r="I13"/>
  <c r="P13"/>
  <c r="R13" s="1"/>
  <c r="J13"/>
  <c r="F13"/>
  <c r="Q13"/>
  <c r="T13"/>
  <c r="U13"/>
  <c r="C44" i="2"/>
  <c r="F44" s="1"/>
  <c r="H14" i="3" s="1"/>
  <c r="I14"/>
  <c r="J14"/>
  <c r="Q14"/>
  <c r="T14"/>
  <c r="U14"/>
  <c r="H15"/>
  <c r="I15"/>
  <c r="J15"/>
  <c r="P15"/>
  <c r="R15" s="1"/>
  <c r="Q15"/>
  <c r="S15"/>
  <c r="T15"/>
  <c r="U15"/>
  <c r="H16"/>
  <c r="P16"/>
  <c r="R16"/>
  <c r="I16"/>
  <c r="J16"/>
  <c r="Q16"/>
  <c r="S16"/>
  <c r="T16"/>
  <c r="U16"/>
  <c r="H17"/>
  <c r="C134" i="2"/>
  <c r="F134"/>
  <c r="I17" i="3"/>
  <c r="J17"/>
  <c r="F17" s="1"/>
  <c r="Q17"/>
  <c r="T17"/>
  <c r="U17"/>
  <c r="C46" i="2"/>
  <c r="F46"/>
  <c r="H18" i="3"/>
  <c r="I18"/>
  <c r="J18"/>
  <c r="Q18"/>
  <c r="T18"/>
  <c r="U18"/>
  <c r="H19"/>
  <c r="I19"/>
  <c r="P19"/>
  <c r="R19" s="1"/>
  <c r="J19"/>
  <c r="Q19"/>
  <c r="T19"/>
  <c r="U19"/>
  <c r="H20"/>
  <c r="P20"/>
  <c r="R20"/>
  <c r="I20"/>
  <c r="J20"/>
  <c r="S20"/>
  <c r="Q20"/>
  <c r="T20"/>
  <c r="U20"/>
  <c r="H21"/>
  <c r="I21"/>
  <c r="J21"/>
  <c r="Q21"/>
  <c r="T21"/>
  <c r="U21"/>
  <c r="H22"/>
  <c r="I22"/>
  <c r="J22"/>
  <c r="F22" s="1"/>
  <c r="Q22"/>
  <c r="T22"/>
  <c r="U22"/>
  <c r="C49" i="2"/>
  <c r="F49"/>
  <c r="H23" i="3"/>
  <c r="S23"/>
  <c r="I23"/>
  <c r="J23"/>
  <c r="Q23"/>
  <c r="T23"/>
  <c r="U23"/>
  <c r="H24"/>
  <c r="S24" s="1"/>
  <c r="P24"/>
  <c r="R24"/>
  <c r="I24"/>
  <c r="J24"/>
  <c r="F24"/>
  <c r="Q24"/>
  <c r="T24"/>
  <c r="U24"/>
  <c r="H25"/>
  <c r="I25"/>
  <c r="J25"/>
  <c r="Q25"/>
  <c r="T25"/>
  <c r="U25"/>
  <c r="H26"/>
  <c r="I26"/>
  <c r="S26" s="1"/>
  <c r="J26"/>
  <c r="Q26"/>
  <c r="T26"/>
  <c r="U26"/>
  <c r="H27"/>
  <c r="C135" i="2"/>
  <c r="F135"/>
  <c r="I27" i="3"/>
  <c r="J27"/>
  <c r="Q27"/>
  <c r="T27"/>
  <c r="U27"/>
  <c r="H28"/>
  <c r="I28"/>
  <c r="J28"/>
  <c r="Q28"/>
  <c r="T28"/>
  <c r="U28"/>
  <c r="H29"/>
  <c r="C136" i="2"/>
  <c r="F136" s="1"/>
  <c r="I29" i="3" s="1"/>
  <c r="F29" s="1"/>
  <c r="J29"/>
  <c r="Q29"/>
  <c r="T29"/>
  <c r="U29"/>
  <c r="H30"/>
  <c r="P30"/>
  <c r="R30" s="1"/>
  <c r="I30"/>
  <c r="C208" i="2"/>
  <c r="F208"/>
  <c r="J30" i="3" s="1"/>
  <c r="Q30"/>
  <c r="T30"/>
  <c r="U30"/>
  <c r="H31"/>
  <c r="I31"/>
  <c r="C205" i="2"/>
  <c r="F205" s="1"/>
  <c r="J31" i="3" s="1"/>
  <c r="P31" s="1"/>
  <c r="Q31"/>
  <c r="T31"/>
  <c r="U31"/>
  <c r="H32"/>
  <c r="S32" s="1"/>
  <c r="I32"/>
  <c r="J32"/>
  <c r="P32" s="1"/>
  <c r="R32" s="1"/>
  <c r="Q32"/>
  <c r="T32"/>
  <c r="U32"/>
  <c r="H33"/>
  <c r="I33"/>
  <c r="J33"/>
  <c r="Q33"/>
  <c r="T33"/>
  <c r="U33"/>
  <c r="H34"/>
  <c r="I34"/>
  <c r="S34" s="1"/>
  <c r="J34"/>
  <c r="Q34"/>
  <c r="T34"/>
  <c r="U34"/>
  <c r="H35"/>
  <c r="P35" s="1"/>
  <c r="R35" s="1"/>
  <c r="I35"/>
  <c r="F35"/>
  <c r="J35"/>
  <c r="Q35"/>
  <c r="T35"/>
  <c r="U35"/>
  <c r="H36"/>
  <c r="I36"/>
  <c r="J36"/>
  <c r="Q36"/>
  <c r="S36"/>
  <c r="T36"/>
  <c r="U36"/>
  <c r="H37"/>
  <c r="I37"/>
  <c r="J37"/>
  <c r="Q37"/>
  <c r="T37"/>
  <c r="U37"/>
  <c r="H38"/>
  <c r="S38" s="1"/>
  <c r="I38"/>
  <c r="J38"/>
  <c r="Q38"/>
  <c r="T38"/>
  <c r="U38"/>
  <c r="H39"/>
  <c r="P39"/>
  <c r="R39" s="1"/>
  <c r="I39"/>
  <c r="J39"/>
  <c r="F39" s="1"/>
  <c r="Q39"/>
  <c r="T39"/>
  <c r="U39"/>
  <c r="H40"/>
  <c r="I40"/>
  <c r="J40"/>
  <c r="Q40"/>
  <c r="T40"/>
  <c r="U40"/>
  <c r="H41"/>
  <c r="P41" s="1"/>
  <c r="R41" s="1"/>
  <c r="I41"/>
  <c r="J41"/>
  <c r="F41" s="1"/>
  <c r="Q41"/>
  <c r="S41"/>
  <c r="T41"/>
  <c r="U41"/>
  <c r="H42"/>
  <c r="S42"/>
  <c r="I42"/>
  <c r="J42"/>
  <c r="Q42"/>
  <c r="T42"/>
  <c r="U42"/>
  <c r="H43"/>
  <c r="R43"/>
  <c r="I43"/>
  <c r="J43"/>
  <c r="P43" s="1"/>
  <c r="Q43"/>
  <c r="T43"/>
  <c r="U43"/>
  <c r="H44"/>
  <c r="S44" s="1"/>
  <c r="P44"/>
  <c r="R44" s="1"/>
  <c r="I44"/>
  <c r="J44"/>
  <c r="F44"/>
  <c r="Q44"/>
  <c r="T44"/>
  <c r="U44"/>
  <c r="H45"/>
  <c r="I45"/>
  <c r="J45"/>
  <c r="P45"/>
  <c r="R45" s="1"/>
  <c r="G45" s="1"/>
  <c r="Q45"/>
  <c r="S45"/>
  <c r="T45"/>
  <c r="U45"/>
  <c r="H46"/>
  <c r="I46"/>
  <c r="J46"/>
  <c r="Q46"/>
  <c r="T46"/>
  <c r="U46"/>
  <c r="H47"/>
  <c r="I47"/>
  <c r="J47"/>
  <c r="Q47"/>
  <c r="T47"/>
  <c r="U47"/>
  <c r="H48"/>
  <c r="I48"/>
  <c r="J48"/>
  <c r="Q48"/>
  <c r="T48"/>
  <c r="U48"/>
  <c r="H49"/>
  <c r="P49" s="1"/>
  <c r="R49" s="1"/>
  <c r="I49"/>
  <c r="J49"/>
  <c r="F49" s="1"/>
  <c r="Q49"/>
  <c r="S49"/>
  <c r="T49"/>
  <c r="U49"/>
  <c r="H50"/>
  <c r="S50"/>
  <c r="I50"/>
  <c r="J50"/>
  <c r="Q50"/>
  <c r="T50"/>
  <c r="U50"/>
  <c r="H51"/>
  <c r="P51"/>
  <c r="R51"/>
  <c r="I51"/>
  <c r="J51"/>
  <c r="Q51"/>
  <c r="T51"/>
  <c r="U51"/>
  <c r="H52"/>
  <c r="F52" s="1"/>
  <c r="P52"/>
  <c r="R52"/>
  <c r="I52"/>
  <c r="J52"/>
  <c r="Q52"/>
  <c r="S52"/>
  <c r="T52"/>
  <c r="U52"/>
  <c r="H53"/>
  <c r="I53"/>
  <c r="F53" s="1"/>
  <c r="J53"/>
  <c r="Q53"/>
  <c r="T53"/>
  <c r="U53"/>
  <c r="H54"/>
  <c r="I54"/>
  <c r="J54"/>
  <c r="Q54"/>
  <c r="T54"/>
  <c r="U54"/>
  <c r="H55"/>
  <c r="F55" s="1"/>
  <c r="P55"/>
  <c r="R55" s="1"/>
  <c r="I55"/>
  <c r="J55"/>
  <c r="Q55"/>
  <c r="T55"/>
  <c r="U55"/>
  <c r="H56"/>
  <c r="S56" s="1"/>
  <c r="P56"/>
  <c r="R56" s="1"/>
  <c r="V56" s="1"/>
  <c r="I56"/>
  <c r="J56"/>
  <c r="Q56"/>
  <c r="T56"/>
  <c r="U56"/>
  <c r="H57"/>
  <c r="I57"/>
  <c r="J57"/>
  <c r="Q57"/>
  <c r="T57"/>
  <c r="U57"/>
  <c r="H58"/>
  <c r="I58"/>
  <c r="S58" s="1"/>
  <c r="J58"/>
  <c r="Q58"/>
  <c r="T58"/>
  <c r="U58"/>
  <c r="H59"/>
  <c r="I59"/>
  <c r="J59"/>
  <c r="Q59"/>
  <c r="T59"/>
  <c r="U59"/>
  <c r="H60"/>
  <c r="I60"/>
  <c r="J60"/>
  <c r="Q60"/>
  <c r="T60"/>
  <c r="U60"/>
  <c r="H61"/>
  <c r="I61"/>
  <c r="F61" s="1"/>
  <c r="J61"/>
  <c r="P61"/>
  <c r="R61" s="1"/>
  <c r="G61" s="1"/>
  <c r="Q61"/>
  <c r="S61"/>
  <c r="T61"/>
  <c r="U61"/>
  <c r="H62"/>
  <c r="I62"/>
  <c r="J62"/>
  <c r="Q62"/>
  <c r="T62"/>
  <c r="U62"/>
  <c r="H63"/>
  <c r="I63"/>
  <c r="J63"/>
  <c r="Q63"/>
  <c r="T63"/>
  <c r="U63"/>
  <c r="H64"/>
  <c r="I64"/>
  <c r="J64"/>
  <c r="Q64"/>
  <c r="T64"/>
  <c r="U64"/>
  <c r="H65"/>
  <c r="P65" s="1"/>
  <c r="R65" s="1"/>
  <c r="I65"/>
  <c r="J65"/>
  <c r="F65" s="1"/>
  <c r="Q65"/>
  <c r="S65"/>
  <c r="T65"/>
  <c r="U65"/>
  <c r="H66"/>
  <c r="S66"/>
  <c r="I66"/>
  <c r="J66"/>
  <c r="Q66"/>
  <c r="T66"/>
  <c r="U66"/>
  <c r="H67"/>
  <c r="P67"/>
  <c r="R67"/>
  <c r="I67"/>
  <c r="J67"/>
  <c r="Q67"/>
  <c r="T67"/>
  <c r="U67"/>
  <c r="H68"/>
  <c r="F68" s="1"/>
  <c r="P68"/>
  <c r="R68"/>
  <c r="I68"/>
  <c r="J68"/>
  <c r="Q68"/>
  <c r="S68"/>
  <c r="T68"/>
  <c r="U68"/>
  <c r="H69"/>
  <c r="I69"/>
  <c r="F69" s="1"/>
  <c r="J69"/>
  <c r="Q69"/>
  <c r="T69"/>
  <c r="U69"/>
  <c r="H70"/>
  <c r="I70"/>
  <c r="J70"/>
  <c r="Q70"/>
  <c r="T70"/>
  <c r="U70"/>
  <c r="H71"/>
  <c r="F71" s="1"/>
  <c r="P71"/>
  <c r="R71" s="1"/>
  <c r="I71"/>
  <c r="J71"/>
  <c r="Q71"/>
  <c r="T71"/>
  <c r="U71"/>
  <c r="H72"/>
  <c r="S72" s="1"/>
  <c r="P72"/>
  <c r="R72" s="1"/>
  <c r="G72" s="1"/>
  <c r="I72"/>
  <c r="J72"/>
  <c r="Q72"/>
  <c r="T72"/>
  <c r="U72"/>
  <c r="H73"/>
  <c r="I73"/>
  <c r="J73"/>
  <c r="Q73"/>
  <c r="T73"/>
  <c r="U73"/>
  <c r="H74"/>
  <c r="I74"/>
  <c r="S74" s="1"/>
  <c r="J74"/>
  <c r="Q74"/>
  <c r="T74"/>
  <c r="U74"/>
  <c r="H75"/>
  <c r="I75"/>
  <c r="J75"/>
  <c r="Q75"/>
  <c r="T75"/>
  <c r="U75"/>
  <c r="H76"/>
  <c r="I76"/>
  <c r="J76"/>
  <c r="Q76"/>
  <c r="T76"/>
  <c r="U76"/>
  <c r="H77"/>
  <c r="I77"/>
  <c r="J77"/>
  <c r="P77"/>
  <c r="R77" s="1"/>
  <c r="Q77"/>
  <c r="S77"/>
  <c r="T77"/>
  <c r="U77"/>
  <c r="H78"/>
  <c r="I78"/>
  <c r="S78" s="1"/>
  <c r="J78"/>
  <c r="Q78"/>
  <c r="T78"/>
  <c r="U78"/>
  <c r="H79"/>
  <c r="I79"/>
  <c r="J79"/>
  <c r="Q79"/>
  <c r="T79"/>
  <c r="U79"/>
  <c r="H80"/>
  <c r="I80"/>
  <c r="J80"/>
  <c r="Q80"/>
  <c r="T80"/>
  <c r="U80"/>
  <c r="H81"/>
  <c r="P81" s="1"/>
  <c r="R81" s="1"/>
  <c r="I81"/>
  <c r="J81"/>
  <c r="Q81"/>
  <c r="S81"/>
  <c r="T81"/>
  <c r="U81"/>
  <c r="H82"/>
  <c r="F82" s="1"/>
  <c r="S82"/>
  <c r="I82"/>
  <c r="J82"/>
  <c r="Q82"/>
  <c r="T82"/>
  <c r="U82"/>
  <c r="F4"/>
  <c r="H85"/>
  <c r="P85"/>
  <c r="R85" s="1"/>
  <c r="I85"/>
  <c r="J85"/>
  <c r="F85" s="1"/>
  <c r="Q85"/>
  <c r="T85"/>
  <c r="U85"/>
  <c r="H86"/>
  <c r="I86"/>
  <c r="J86"/>
  <c r="Q86"/>
  <c r="T86"/>
  <c r="U86"/>
  <c r="H87"/>
  <c r="C138" i="2"/>
  <c r="F138"/>
  <c r="I87" i="3" s="1"/>
  <c r="J87"/>
  <c r="Q87"/>
  <c r="T87"/>
  <c r="U87"/>
  <c r="H88"/>
  <c r="I88"/>
  <c r="J88"/>
  <c r="F88" s="1"/>
  <c r="Q88"/>
  <c r="T88"/>
  <c r="U88"/>
  <c r="H89"/>
  <c r="I89"/>
  <c r="J89"/>
  <c r="P89"/>
  <c r="R89" s="1"/>
  <c r="G89" s="1"/>
  <c r="Q89"/>
  <c r="S89"/>
  <c r="T89"/>
  <c r="U89"/>
  <c r="H90"/>
  <c r="C137" i="2"/>
  <c r="F137"/>
  <c r="I90" i="3"/>
  <c r="P90" s="1"/>
  <c r="R90" s="1"/>
  <c r="J90"/>
  <c r="F90" s="1"/>
  <c r="Q90"/>
  <c r="T90"/>
  <c r="U90"/>
  <c r="C39" i="2"/>
  <c r="F39"/>
  <c r="H91" i="3"/>
  <c r="P91"/>
  <c r="R91" s="1"/>
  <c r="I91"/>
  <c r="J91"/>
  <c r="F91" s="1"/>
  <c r="Q91"/>
  <c r="T91"/>
  <c r="U91"/>
  <c r="H92"/>
  <c r="S92" s="1"/>
  <c r="I92"/>
  <c r="C206" i="2"/>
  <c r="F206"/>
  <c r="J92" i="3" s="1"/>
  <c r="Q92"/>
  <c r="T92"/>
  <c r="U92"/>
  <c r="C43" i="2"/>
  <c r="F43"/>
  <c r="H93" i="3"/>
  <c r="I93"/>
  <c r="J93"/>
  <c r="Q93"/>
  <c r="T93"/>
  <c r="U93"/>
  <c r="H94"/>
  <c r="I94"/>
  <c r="S94" s="1"/>
  <c r="J94"/>
  <c r="Q94"/>
  <c r="T94"/>
  <c r="U94"/>
  <c r="H95"/>
  <c r="P95" s="1"/>
  <c r="R95" s="1"/>
  <c r="I95"/>
  <c r="J95"/>
  <c r="Q95"/>
  <c r="T95"/>
  <c r="U95"/>
  <c r="H96"/>
  <c r="I96"/>
  <c r="J96"/>
  <c r="Q96"/>
  <c r="T96"/>
  <c r="U96"/>
  <c r="C38" i="2"/>
  <c r="F38"/>
  <c r="H97" i="3"/>
  <c r="I97"/>
  <c r="J97"/>
  <c r="Q97"/>
  <c r="T97"/>
  <c r="U97"/>
  <c r="H98"/>
  <c r="I98"/>
  <c r="J98"/>
  <c r="Q98"/>
  <c r="T98"/>
  <c r="U98"/>
  <c r="C48" i="2"/>
  <c r="F48"/>
  <c r="H99" i="3"/>
  <c r="I99"/>
  <c r="J99"/>
  <c r="F99" s="1"/>
  <c r="Q99"/>
  <c r="T99"/>
  <c r="U99"/>
  <c r="C40" i="2"/>
  <c r="F40" s="1"/>
  <c r="H100" i="3" s="1"/>
  <c r="I100"/>
  <c r="J100"/>
  <c r="Q100"/>
  <c r="T100"/>
  <c r="U100"/>
  <c r="H101"/>
  <c r="I101"/>
  <c r="J101"/>
  <c r="Q101"/>
  <c r="T101"/>
  <c r="U101"/>
  <c r="H102"/>
  <c r="I102"/>
  <c r="J102"/>
  <c r="Q102"/>
  <c r="T102"/>
  <c r="U102"/>
  <c r="H103"/>
  <c r="I103"/>
  <c r="F103" s="1"/>
  <c r="J103"/>
  <c r="Q103"/>
  <c r="T103"/>
  <c r="U103"/>
  <c r="H104"/>
  <c r="I104"/>
  <c r="J104"/>
  <c r="Q104"/>
  <c r="T104"/>
  <c r="U104"/>
  <c r="H105"/>
  <c r="P105"/>
  <c r="R105" s="1"/>
  <c r="I105"/>
  <c r="J105"/>
  <c r="F105" s="1"/>
  <c r="Q105"/>
  <c r="T105"/>
  <c r="U105"/>
  <c r="H106"/>
  <c r="I106"/>
  <c r="J106"/>
  <c r="Q106"/>
  <c r="T106"/>
  <c r="U106"/>
  <c r="H107"/>
  <c r="P107" s="1"/>
  <c r="R107" s="1"/>
  <c r="I107"/>
  <c r="J107"/>
  <c r="Q107"/>
  <c r="S107"/>
  <c r="T107"/>
  <c r="U107"/>
  <c r="H108"/>
  <c r="S108"/>
  <c r="I108"/>
  <c r="J108"/>
  <c r="Q108"/>
  <c r="T108"/>
  <c r="U108"/>
  <c r="H109"/>
  <c r="F109" s="1"/>
  <c r="P109"/>
  <c r="R109"/>
  <c r="I109"/>
  <c r="J109"/>
  <c r="Q109"/>
  <c r="T109"/>
  <c r="U109"/>
  <c r="H110"/>
  <c r="S110" s="1"/>
  <c r="P110"/>
  <c r="R110"/>
  <c r="G110" s="1"/>
  <c r="I110"/>
  <c r="J110"/>
  <c r="F110"/>
  <c r="Q110"/>
  <c r="T110"/>
  <c r="U110"/>
  <c r="H111"/>
  <c r="I111"/>
  <c r="J111"/>
  <c r="Q111"/>
  <c r="T111"/>
  <c r="U111"/>
  <c r="H112"/>
  <c r="I112"/>
  <c r="J112"/>
  <c r="Q112"/>
  <c r="T112"/>
  <c r="U112"/>
  <c r="H113"/>
  <c r="P113" s="1"/>
  <c r="R113" s="1"/>
  <c r="I113"/>
  <c r="J113"/>
  <c r="Q113"/>
  <c r="T113"/>
  <c r="U113"/>
  <c r="H114"/>
  <c r="I114"/>
  <c r="S114" s="1"/>
  <c r="J114"/>
  <c r="Q114"/>
  <c r="T114"/>
  <c r="U114"/>
  <c r="H115"/>
  <c r="I115"/>
  <c r="J115"/>
  <c r="Q115"/>
  <c r="T115"/>
  <c r="U115"/>
  <c r="H116"/>
  <c r="S116" s="1"/>
  <c r="I116"/>
  <c r="J116"/>
  <c r="Q116"/>
  <c r="T116"/>
  <c r="U116"/>
  <c r="H117"/>
  <c r="I117"/>
  <c r="J117"/>
  <c r="Q117"/>
  <c r="T117"/>
  <c r="U117"/>
  <c r="H118"/>
  <c r="I118"/>
  <c r="J118"/>
  <c r="Q118"/>
  <c r="T118"/>
  <c r="U118"/>
  <c r="H119"/>
  <c r="I119"/>
  <c r="J119"/>
  <c r="S119" s="1"/>
  <c r="Q119"/>
  <c r="T119"/>
  <c r="U119"/>
  <c r="H120"/>
  <c r="S120"/>
  <c r="I120"/>
  <c r="J120"/>
  <c r="Q120"/>
  <c r="T120"/>
  <c r="U120"/>
  <c r="H121"/>
  <c r="I121"/>
  <c r="J121"/>
  <c r="P121" s="1"/>
  <c r="R121" s="1"/>
  <c r="Q121"/>
  <c r="T121"/>
  <c r="U121"/>
  <c r="H122"/>
  <c r="S122" s="1"/>
  <c r="P122"/>
  <c r="R122" s="1"/>
  <c r="I122"/>
  <c r="J122"/>
  <c r="F122"/>
  <c r="Q122"/>
  <c r="T122"/>
  <c r="U122"/>
  <c r="H123"/>
  <c r="I123"/>
  <c r="J123"/>
  <c r="P123"/>
  <c r="R123" s="1"/>
  <c r="G123" s="1"/>
  <c r="Q123"/>
  <c r="S123"/>
  <c r="T123"/>
  <c r="U123"/>
  <c r="H124"/>
  <c r="I124"/>
  <c r="S124" s="1"/>
  <c r="J124"/>
  <c r="Q124"/>
  <c r="T124"/>
  <c r="U124"/>
  <c r="H125"/>
  <c r="I125"/>
  <c r="J125"/>
  <c r="Q125"/>
  <c r="T125"/>
  <c r="U125"/>
  <c r="H126"/>
  <c r="S126" s="1"/>
  <c r="P126"/>
  <c r="R126"/>
  <c r="I126"/>
  <c r="J126"/>
  <c r="F126"/>
  <c r="Q126"/>
  <c r="T126"/>
  <c r="U126"/>
  <c r="H127"/>
  <c r="I127"/>
  <c r="J127"/>
  <c r="Q127"/>
  <c r="T127"/>
  <c r="U127"/>
  <c r="H128"/>
  <c r="I128"/>
  <c r="S128" s="1"/>
  <c r="J128"/>
  <c r="Q128"/>
  <c r="T128"/>
  <c r="U128"/>
  <c r="H129"/>
  <c r="P129" s="1"/>
  <c r="R129" s="1"/>
  <c r="I129"/>
  <c r="F129"/>
  <c r="J129"/>
  <c r="Q129"/>
  <c r="T129"/>
  <c r="U129"/>
  <c r="H130"/>
  <c r="I130"/>
  <c r="J130"/>
  <c r="Q130"/>
  <c r="S130"/>
  <c r="T130"/>
  <c r="U130"/>
  <c r="H131"/>
  <c r="I131"/>
  <c r="J131"/>
  <c r="Q131"/>
  <c r="T131"/>
  <c r="U131"/>
  <c r="H132"/>
  <c r="S132" s="1"/>
  <c r="I132"/>
  <c r="J132"/>
  <c r="Q132"/>
  <c r="T132"/>
  <c r="U132"/>
  <c r="H133"/>
  <c r="P133"/>
  <c r="R133" s="1"/>
  <c r="I133"/>
  <c r="J133"/>
  <c r="F133" s="1"/>
  <c r="Q133"/>
  <c r="T133"/>
  <c r="U133"/>
  <c r="H134"/>
  <c r="I134"/>
  <c r="J134"/>
  <c r="Q134"/>
  <c r="T134"/>
  <c r="U134"/>
  <c r="H135"/>
  <c r="P135" s="1"/>
  <c r="R135" s="1"/>
  <c r="I135"/>
  <c r="J135"/>
  <c r="Q135"/>
  <c r="S135"/>
  <c r="T135"/>
  <c r="U135"/>
  <c r="H136"/>
  <c r="S136"/>
  <c r="I136"/>
  <c r="J136"/>
  <c r="Q136"/>
  <c r="T136"/>
  <c r="U136"/>
  <c r="H137"/>
  <c r="R137"/>
  <c r="I137"/>
  <c r="J137"/>
  <c r="P137" s="1"/>
  <c r="Q137"/>
  <c r="T137"/>
  <c r="U137"/>
  <c r="H138"/>
  <c r="S138" s="1"/>
  <c r="P138"/>
  <c r="R138" s="1"/>
  <c r="G138" s="1"/>
  <c r="I138"/>
  <c r="J138"/>
  <c r="F138"/>
  <c r="Q138"/>
  <c r="T138"/>
  <c r="U138"/>
  <c r="H139"/>
  <c r="I139"/>
  <c r="J139"/>
  <c r="P139"/>
  <c r="R139" s="1"/>
  <c r="Q139"/>
  <c r="S139"/>
  <c r="T139"/>
  <c r="U139"/>
  <c r="H140"/>
  <c r="I140"/>
  <c r="S140" s="1"/>
  <c r="J140"/>
  <c r="Q140"/>
  <c r="T140"/>
  <c r="U140"/>
  <c r="H141"/>
  <c r="I141"/>
  <c r="J141"/>
  <c r="Q141"/>
  <c r="T141"/>
  <c r="U141"/>
  <c r="H142"/>
  <c r="S142" s="1"/>
  <c r="P142"/>
  <c r="R142"/>
  <c r="G142" s="1"/>
  <c r="I142"/>
  <c r="J142"/>
  <c r="F142"/>
  <c r="Q142"/>
  <c r="T142"/>
  <c r="U142"/>
  <c r="H143"/>
  <c r="P143" s="1"/>
  <c r="R143" s="1"/>
  <c r="I143"/>
  <c r="J143"/>
  <c r="Q143"/>
  <c r="T143"/>
  <c r="U143"/>
  <c r="H144"/>
  <c r="I144"/>
  <c r="S144" s="1"/>
  <c r="J144"/>
  <c r="Q144"/>
  <c r="T144"/>
  <c r="U144"/>
  <c r="H145"/>
  <c r="I145"/>
  <c r="J145"/>
  <c r="Q145"/>
  <c r="T145"/>
  <c r="U145"/>
  <c r="H146"/>
  <c r="I146"/>
  <c r="S146" s="1"/>
  <c r="J146"/>
  <c r="Q146"/>
  <c r="T146"/>
  <c r="U146"/>
  <c r="H147"/>
  <c r="F147" s="1"/>
  <c r="I147"/>
  <c r="P147" s="1"/>
  <c r="J147"/>
  <c r="R147"/>
  <c r="Q147"/>
  <c r="T147"/>
  <c r="U147"/>
  <c r="H148"/>
  <c r="I148"/>
  <c r="S148" s="1"/>
  <c r="J148"/>
  <c r="Q148"/>
  <c r="T148"/>
  <c r="U148"/>
  <c r="H149"/>
  <c r="I149"/>
  <c r="J149"/>
  <c r="Q149"/>
  <c r="T149"/>
  <c r="U149"/>
  <c r="H150"/>
  <c r="I150"/>
  <c r="J150"/>
  <c r="Q150"/>
  <c r="T150"/>
  <c r="U150"/>
  <c r="H151"/>
  <c r="I151"/>
  <c r="P151" s="1"/>
  <c r="R151" s="1"/>
  <c r="J151"/>
  <c r="F151"/>
  <c r="Q151"/>
  <c r="S151"/>
  <c r="T151"/>
  <c r="U151"/>
  <c r="H152"/>
  <c r="S152"/>
  <c r="I152"/>
  <c r="J152"/>
  <c r="Q152"/>
  <c r="T152"/>
  <c r="U152"/>
  <c r="H153"/>
  <c r="P153"/>
  <c r="R153"/>
  <c r="I153"/>
  <c r="J153"/>
  <c r="Q153"/>
  <c r="T153"/>
  <c r="U153"/>
  <c r="H154"/>
  <c r="P154"/>
  <c r="R154"/>
  <c r="I154"/>
  <c r="J154"/>
  <c r="Q154"/>
  <c r="S154"/>
  <c r="T154"/>
  <c r="U154"/>
  <c r="H155"/>
  <c r="I155"/>
  <c r="P155" s="1"/>
  <c r="J155"/>
  <c r="R155"/>
  <c r="Q155"/>
  <c r="T155"/>
  <c r="U155"/>
  <c r="H156"/>
  <c r="I156"/>
  <c r="J156"/>
  <c r="Q156"/>
  <c r="T156"/>
  <c r="U156"/>
  <c r="H157"/>
  <c r="I157"/>
  <c r="J157"/>
  <c r="F157" s="1"/>
  <c r="Q157"/>
  <c r="T157"/>
  <c r="U157"/>
  <c r="H158"/>
  <c r="I158"/>
  <c r="J158"/>
  <c r="Q158"/>
  <c r="T158"/>
  <c r="U158"/>
  <c r="H159"/>
  <c r="I159"/>
  <c r="P159" s="1"/>
  <c r="R159" s="1"/>
  <c r="J159"/>
  <c r="F159"/>
  <c r="Q159"/>
  <c r="S159"/>
  <c r="T159"/>
  <c r="U159"/>
  <c r="H160"/>
  <c r="S160"/>
  <c r="I160"/>
  <c r="J160"/>
  <c r="Q160"/>
  <c r="T160"/>
  <c r="U160"/>
  <c r="H161"/>
  <c r="P161"/>
  <c r="R161"/>
  <c r="I161"/>
  <c r="J161"/>
  <c r="Q161"/>
  <c r="T161"/>
  <c r="U161"/>
  <c r="H162"/>
  <c r="P162"/>
  <c r="R162"/>
  <c r="I162"/>
  <c r="J162"/>
  <c r="Q162"/>
  <c r="S162"/>
  <c r="T162"/>
  <c r="U162"/>
  <c r="H163"/>
  <c r="P163" s="1"/>
  <c r="R163" s="1"/>
  <c r="I163"/>
  <c r="J163"/>
  <c r="Q163"/>
  <c r="T163"/>
  <c r="U163"/>
  <c r="H164"/>
  <c r="S164" s="1"/>
  <c r="I164"/>
  <c r="J164"/>
  <c r="Q164"/>
  <c r="T164"/>
  <c r="U164"/>
  <c r="F89"/>
  <c r="F15"/>
  <c r="F16"/>
  <c r="F19"/>
  <c r="F20"/>
  <c r="F21"/>
  <c r="F45"/>
  <c r="F48"/>
  <c r="F50"/>
  <c r="F51"/>
  <c r="F56"/>
  <c r="F123"/>
  <c r="F64"/>
  <c r="F66"/>
  <c r="F67"/>
  <c r="F72"/>
  <c r="F139"/>
  <c r="F77"/>
  <c r="F81"/>
  <c r="F152"/>
  <c r="F154"/>
  <c r="F160"/>
  <c r="F162"/>
  <c r="F23"/>
  <c r="F3"/>
  <c r="C1024" i="2"/>
  <c r="F1024" s="1"/>
  <c r="C1023"/>
  <c r="F1023"/>
  <c r="C1022"/>
  <c r="F1022" s="1"/>
  <c r="C1021"/>
  <c r="F1021"/>
  <c r="C1020"/>
  <c r="F1020" s="1"/>
  <c r="C1019"/>
  <c r="F1019"/>
  <c r="C1005"/>
  <c r="F1005" s="1"/>
  <c r="C1004"/>
  <c r="F1004"/>
  <c r="C1003"/>
  <c r="F1003" s="1"/>
  <c r="C1002"/>
  <c r="F1002"/>
  <c r="C1001"/>
  <c r="F1001" s="1"/>
  <c r="C1000"/>
  <c r="F1000" s="1"/>
  <c r="C999"/>
  <c r="F999" s="1"/>
  <c r="C969"/>
  <c r="F969" s="1"/>
  <c r="C902"/>
  <c r="F902" s="1"/>
  <c r="C855"/>
  <c r="F855" s="1"/>
  <c r="C854"/>
  <c r="F854" s="1"/>
  <c r="C853"/>
  <c r="F853" s="1"/>
  <c r="C852"/>
  <c r="F852" s="1"/>
  <c r="C851"/>
  <c r="F851" s="1"/>
  <c r="C850"/>
  <c r="F850" s="1"/>
  <c r="C849"/>
  <c r="F849" s="1"/>
  <c r="C848"/>
  <c r="F848" s="1"/>
  <c r="C847"/>
  <c r="F847" s="1"/>
  <c r="C846"/>
  <c r="F846" s="1"/>
  <c r="C845"/>
  <c r="F845" s="1"/>
  <c r="C844"/>
  <c r="F844" s="1"/>
  <c r="C843"/>
  <c r="F843" s="1"/>
  <c r="C842"/>
  <c r="F842" s="1"/>
  <c r="C841"/>
  <c r="F841" s="1"/>
  <c r="C840"/>
  <c r="F840" s="1"/>
  <c r="C839"/>
  <c r="F839" s="1"/>
  <c r="C838"/>
  <c r="F838" s="1"/>
  <c r="F825"/>
  <c r="C824"/>
  <c r="F824"/>
  <c r="C823"/>
  <c r="F823"/>
  <c r="C822"/>
  <c r="F822"/>
  <c r="C821"/>
  <c r="F821"/>
  <c r="C820"/>
  <c r="F820"/>
  <c r="C819"/>
  <c r="F819"/>
  <c r="C818"/>
  <c r="F818"/>
  <c r="N635" i="8" s="1"/>
  <c r="F635" s="1"/>
  <c r="C817" i="2"/>
  <c r="F817"/>
  <c r="N592" i="8" s="1"/>
  <c r="F592" s="1"/>
  <c r="C816" i="2"/>
  <c r="F816"/>
  <c r="N636" i="8" s="1"/>
  <c r="C815" i="2"/>
  <c r="F815" s="1"/>
  <c r="N628" i="8" s="1"/>
  <c r="F628" s="1"/>
  <c r="C814" i="2"/>
  <c r="F814" s="1"/>
  <c r="N577" i="8" s="1"/>
  <c r="F577" s="1"/>
  <c r="C813" i="2"/>
  <c r="F813" s="1"/>
  <c r="N608" i="8" s="1"/>
  <c r="C812" i="2"/>
  <c r="F812" s="1"/>
  <c r="N633" i="8" s="1"/>
  <c r="F633" s="1"/>
  <c r="C811" i="2"/>
  <c r="F811" s="1"/>
  <c r="N637" i="8" s="1"/>
  <c r="F637" s="1"/>
  <c r="C810" i="2"/>
  <c r="F810" s="1"/>
  <c r="N643" i="8" s="1"/>
  <c r="F643" s="1"/>
  <c r="C809" i="2"/>
  <c r="F809" s="1"/>
  <c r="C808"/>
  <c r="F808" s="1"/>
  <c r="C807"/>
  <c r="F807" s="1"/>
  <c r="N542" i="8" s="1"/>
  <c r="F542" s="1"/>
  <c r="C806" i="2"/>
  <c r="F806" s="1"/>
  <c r="N537" i="8" s="1"/>
  <c r="C805" i="2"/>
  <c r="F805"/>
  <c r="C804"/>
  <c r="F804"/>
  <c r="C803"/>
  <c r="F803"/>
  <c r="C802"/>
  <c r="F802"/>
  <c r="N502" i="8" s="1"/>
  <c r="C801" i="2"/>
  <c r="F801" s="1"/>
  <c r="N535" i="8" s="1"/>
  <c r="U535" s="1"/>
  <c r="C800" i="2"/>
  <c r="F800"/>
  <c r="N509" i="8" s="1"/>
  <c r="F509"/>
  <c r="C799" i="2"/>
  <c r="F799"/>
  <c r="N529" i="8" s="1"/>
  <c r="F529" s="1"/>
  <c r="C798" i="2"/>
  <c r="F798" s="1"/>
  <c r="C797"/>
  <c r="F797" s="1"/>
  <c r="C796"/>
  <c r="F796" s="1"/>
  <c r="N418" i="8" s="1"/>
  <c r="F418" s="1"/>
  <c r="C795" i="2"/>
  <c r="F795" s="1"/>
  <c r="N479" i="8" s="1"/>
  <c r="C794" i="2"/>
  <c r="F794"/>
  <c r="C793"/>
  <c r="F793"/>
  <c r="N437" i="8" s="1"/>
  <c r="C792" i="2"/>
  <c r="F792" s="1"/>
  <c r="C791"/>
  <c r="F791" s="1"/>
  <c r="C790"/>
  <c r="F790" s="1"/>
  <c r="C789"/>
  <c r="F789" s="1"/>
  <c r="C788"/>
  <c r="F788" s="1"/>
  <c r="C787"/>
  <c r="F787" s="1"/>
  <c r="N427" i="8" s="1"/>
  <c r="C786" i="2"/>
  <c r="F786" s="1"/>
  <c r="C785"/>
  <c r="F785" s="1"/>
  <c r="N368" i="8" s="1"/>
  <c r="F368" s="1"/>
  <c r="C784" i="2"/>
  <c r="F784" s="1"/>
  <c r="N364" i="8" s="1"/>
  <c r="F364" s="1"/>
  <c r="C783" i="2"/>
  <c r="F783" s="1"/>
  <c r="C782"/>
  <c r="F782" s="1"/>
  <c r="C781"/>
  <c r="F781" s="1"/>
  <c r="N355" i="8" s="1"/>
  <c r="F355" s="1"/>
  <c r="C780" i="2"/>
  <c r="F780" s="1"/>
  <c r="N352" i="8" s="1"/>
  <c r="F352" s="1"/>
  <c r="C779" i="2"/>
  <c r="F779" s="1"/>
  <c r="N332" i="8" s="1"/>
  <c r="F332" s="1"/>
  <c r="C778" i="2"/>
  <c r="F778" s="1"/>
  <c r="N374" i="8" s="1"/>
  <c r="C777" i="2"/>
  <c r="F777" s="1"/>
  <c r="N335" i="8" s="1"/>
  <c r="F335" s="1"/>
  <c r="C776" i="2"/>
  <c r="F776" s="1"/>
  <c r="N388" i="8" s="1"/>
  <c r="F388" s="1"/>
  <c r="C775" i="2"/>
  <c r="F775" s="1"/>
  <c r="C774"/>
  <c r="F774" s="1"/>
  <c r="C773"/>
  <c r="F773" s="1"/>
  <c r="C772"/>
  <c r="F772" s="1"/>
  <c r="C771"/>
  <c r="F771" s="1"/>
  <c r="C770"/>
  <c r="F770" s="1"/>
  <c r="N289" i="8" s="1"/>
  <c r="C769" i="2"/>
  <c r="F769" s="1"/>
  <c r="N273" i="8" s="1"/>
  <c r="C768" i="2"/>
  <c r="F768" s="1"/>
  <c r="C767"/>
  <c r="F767" s="1"/>
  <c r="N209" i="8" s="1"/>
  <c r="F209" s="1"/>
  <c r="C766" i="2"/>
  <c r="F766" s="1"/>
  <c r="C765"/>
  <c r="F765" s="1"/>
  <c r="C764"/>
  <c r="F764" s="1"/>
  <c r="C763"/>
  <c r="F763" s="1"/>
  <c r="C762"/>
  <c r="F762" s="1"/>
  <c r="N219" i="8" s="1"/>
  <c r="C761" i="2"/>
  <c r="F761"/>
  <c r="N167" i="8" s="1"/>
  <c r="C760" i="2"/>
  <c r="F760" s="1"/>
  <c r="N214" i="8"/>
  <c r="F214" s="1"/>
  <c r="C759" i="2"/>
  <c r="F759" s="1"/>
  <c r="C758"/>
  <c r="F758" s="1"/>
  <c r="N87" i="8" s="1"/>
  <c r="C757" i="2"/>
  <c r="F757" s="1"/>
  <c r="N90" i="8" s="1"/>
  <c r="F90" s="1"/>
  <c r="C756" i="2"/>
  <c r="F756" s="1"/>
  <c r="C755"/>
  <c r="F755" s="1"/>
  <c r="N29" i="8"/>
  <c r="C754" i="2"/>
  <c r="F754" s="1"/>
  <c r="N12" i="8"/>
  <c r="F12" s="1"/>
  <c r="C753" i="2"/>
  <c r="F753" s="1"/>
  <c r="N11" i="8"/>
  <c r="C752" i="2"/>
  <c r="F752" s="1"/>
  <c r="N9" i="8"/>
  <c r="F9" s="1"/>
  <c r="C751" i="2"/>
  <c r="F751" s="1"/>
  <c r="N18" i="8"/>
  <c r="C750" i="2"/>
  <c r="F750" s="1"/>
  <c r="N17" i="8"/>
  <c r="F17" s="1"/>
  <c r="C749" i="2"/>
  <c r="F749" s="1"/>
  <c r="N27" i="8"/>
  <c r="C738" i="2"/>
  <c r="F738" s="1"/>
  <c r="C737"/>
  <c r="F737" s="1"/>
  <c r="C706"/>
  <c r="F706" s="1"/>
  <c r="C657"/>
  <c r="F657" s="1"/>
  <c r="C612"/>
  <c r="F612" s="1"/>
  <c r="C537"/>
  <c r="F537" s="1"/>
  <c r="C510"/>
  <c r="F510" s="1"/>
  <c r="C509"/>
  <c r="F509" s="1"/>
  <c r="C508"/>
  <c r="F508" s="1"/>
  <c r="C507"/>
  <c r="F507" s="1"/>
  <c r="C506"/>
  <c r="F506" s="1"/>
  <c r="C505"/>
  <c r="F505" s="1"/>
  <c r="C504"/>
  <c r="F504" s="1"/>
  <c r="C503"/>
  <c r="F503" s="1"/>
  <c r="C502"/>
  <c r="F502" s="1"/>
  <c r="C501"/>
  <c r="F501" s="1"/>
  <c r="C500"/>
  <c r="F500" s="1"/>
  <c r="C499"/>
  <c r="F499" s="1"/>
  <c r="C498"/>
  <c r="F498" s="1"/>
  <c r="C497"/>
  <c r="F497" s="1"/>
  <c r="C496"/>
  <c r="F496" s="1"/>
  <c r="C495"/>
  <c r="F495" s="1"/>
  <c r="C494"/>
  <c r="F494" s="1"/>
  <c r="C493"/>
  <c r="F493" s="1"/>
  <c r="C492"/>
  <c r="F492" s="1"/>
  <c r="C461"/>
  <c r="F461" s="1"/>
  <c r="C460"/>
  <c r="F460" s="1"/>
  <c r="C385"/>
  <c r="F385" s="1"/>
  <c r="C357"/>
  <c r="F357" s="1"/>
  <c r="C356"/>
  <c r="F356" s="1"/>
  <c r="C355"/>
  <c r="F355" s="1"/>
  <c r="C354"/>
  <c r="F354" s="1"/>
  <c r="C353"/>
  <c r="F353" s="1"/>
  <c r="C352"/>
  <c r="F352" s="1"/>
  <c r="C351"/>
  <c r="F351" s="1"/>
  <c r="C350"/>
  <c r="F350" s="1"/>
  <c r="C349"/>
  <c r="F349" s="1"/>
  <c r="C348"/>
  <c r="F348" s="1"/>
  <c r="C347"/>
  <c r="F347" s="1"/>
  <c r="C346"/>
  <c r="F346" s="1"/>
  <c r="C345"/>
  <c r="F345" s="1"/>
  <c r="C344"/>
  <c r="F344" s="1"/>
  <c r="C343"/>
  <c r="F343" s="1"/>
  <c r="C329"/>
  <c r="F329" s="1"/>
  <c r="C328"/>
  <c r="F328" s="1"/>
  <c r="C327"/>
  <c r="F327" s="1"/>
  <c r="C326"/>
  <c r="F326" s="1"/>
  <c r="C325"/>
  <c r="F325" s="1"/>
  <c r="C324"/>
  <c r="F324" s="1"/>
  <c r="C323"/>
  <c r="F323" s="1"/>
  <c r="C322"/>
  <c r="F322" s="1"/>
  <c r="C321"/>
  <c r="F321" s="1"/>
  <c r="C308"/>
  <c r="F308" s="1"/>
  <c r="C307"/>
  <c r="F307" s="1"/>
  <c r="C306"/>
  <c r="F306" s="1"/>
  <c r="C305"/>
  <c r="F305" s="1"/>
  <c r="C304"/>
  <c r="F304" s="1"/>
  <c r="C303"/>
  <c r="F303" s="1"/>
  <c r="C302"/>
  <c r="F302" s="1"/>
  <c r="C301"/>
  <c r="F301" s="1"/>
  <c r="C300"/>
  <c r="F300" s="1"/>
  <c r="C299"/>
  <c r="F299" s="1"/>
  <c r="C298"/>
  <c r="F298" s="1"/>
  <c r="C297"/>
  <c r="F297" s="1"/>
  <c r="C296"/>
  <c r="F296" s="1"/>
  <c r="C295"/>
  <c r="F295" s="1"/>
  <c r="C294"/>
  <c r="F294" s="1"/>
  <c r="C293"/>
  <c r="F293" s="1"/>
  <c r="C292"/>
  <c r="F292" s="1"/>
  <c r="C291"/>
  <c r="F291" s="1"/>
  <c r="C265"/>
  <c r="F265" s="1"/>
  <c r="C185"/>
  <c r="F185" s="1"/>
  <c r="C178"/>
  <c r="F178" s="1"/>
  <c r="C139"/>
  <c r="F139" s="1"/>
  <c r="C120"/>
  <c r="F120" s="1"/>
  <c r="C94"/>
  <c r="F94" s="1"/>
  <c r="C93"/>
  <c r="F93" s="1"/>
  <c r="C50"/>
  <c r="F50" s="1"/>
  <c r="F25"/>
  <c r="C24"/>
  <c r="F24"/>
  <c r="C23"/>
  <c r="F23"/>
  <c r="C22"/>
  <c r="F22"/>
  <c r="C21"/>
  <c r="F21"/>
  <c r="C20"/>
  <c r="F20"/>
  <c r="C19"/>
  <c r="F19"/>
  <c r="C18"/>
  <c r="F18"/>
  <c r="C17"/>
  <c r="F17"/>
  <c r="C16"/>
  <c r="F16"/>
  <c r="C15"/>
  <c r="F15"/>
  <c r="C14"/>
  <c r="F14"/>
  <c r="C13"/>
  <c r="F13"/>
  <c r="C12"/>
  <c r="F12"/>
  <c r="C11"/>
  <c r="F11"/>
  <c r="D737"/>
  <c r="G737"/>
  <c r="G1024"/>
  <c r="G1023"/>
  <c r="G1022"/>
  <c r="G1021"/>
  <c r="G1020"/>
  <c r="G1019"/>
  <c r="G1018"/>
  <c r="G1017"/>
  <c r="G1016"/>
  <c r="G1015"/>
  <c r="G1014"/>
  <c r="G1013"/>
  <c r="G1012"/>
  <c r="G1011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38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7"/>
  <c r="D886"/>
  <c r="D885"/>
  <c r="D884"/>
  <c r="D883"/>
  <c r="D882"/>
  <c r="D881"/>
  <c r="D880"/>
  <c r="D879"/>
  <c r="D878"/>
  <c r="D877"/>
  <c r="D876"/>
  <c r="D875"/>
  <c r="D874"/>
  <c r="D873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38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1024"/>
  <c r="D1023"/>
  <c r="D1022"/>
  <c r="D1021"/>
  <c r="D1020"/>
  <c r="D1019"/>
  <c r="D1005"/>
  <c r="D1004"/>
  <c r="D1003"/>
  <c r="D1002"/>
  <c r="D1001"/>
  <c r="D1000"/>
  <c r="D999"/>
  <c r="D998"/>
  <c r="D997"/>
  <c r="D996"/>
  <c r="D872"/>
  <c r="D871"/>
  <c r="D870"/>
  <c r="D869"/>
  <c r="D868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25"/>
  <c r="D824"/>
  <c r="D757"/>
  <c r="D756"/>
  <c r="D755"/>
  <c r="D754"/>
  <c r="D753"/>
  <c r="D752"/>
  <c r="D751"/>
  <c r="D750"/>
  <c r="D749"/>
  <c r="D736"/>
  <c r="D735"/>
  <c r="D734"/>
  <c r="D656"/>
  <c r="D655"/>
  <c r="D654"/>
  <c r="D653"/>
  <c r="D652"/>
  <c r="D651"/>
  <c r="D650"/>
  <c r="D649"/>
  <c r="D648"/>
  <c r="D647"/>
  <c r="D634"/>
  <c r="D526"/>
  <c r="D525"/>
  <c r="D524"/>
  <c r="D523"/>
  <c r="D510"/>
  <c r="D509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57"/>
  <c r="D356"/>
  <c r="D355"/>
  <c r="D354"/>
  <c r="D353"/>
  <c r="D352"/>
  <c r="D351"/>
  <c r="D350"/>
  <c r="D349"/>
  <c r="D348"/>
  <c r="D347"/>
  <c r="D346"/>
  <c r="D345"/>
  <c r="D344"/>
  <c r="D343"/>
  <c r="D329"/>
  <c r="D328"/>
  <c r="D327"/>
  <c r="D326"/>
  <c r="D325"/>
  <c r="D324"/>
  <c r="D323"/>
  <c r="D322"/>
  <c r="D321"/>
  <c r="D308"/>
  <c r="D307"/>
  <c r="D306"/>
  <c r="D305"/>
  <c r="D304"/>
  <c r="D303"/>
  <c r="D302"/>
  <c r="D301"/>
  <c r="D300"/>
  <c r="D299"/>
  <c r="D298"/>
  <c r="D297"/>
  <c r="D207"/>
  <c r="D206"/>
  <c r="D205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24"/>
  <c r="D23"/>
  <c r="D22"/>
  <c r="D21"/>
  <c r="D20"/>
  <c r="D19"/>
  <c r="D18"/>
  <c r="D17"/>
  <c r="D16"/>
  <c r="D15"/>
  <c r="D14"/>
  <c r="D13"/>
  <c r="D12"/>
  <c r="D11"/>
  <c r="T535" i="8"/>
  <c r="F535"/>
  <c r="V162" i="3"/>
  <c r="B162" s="1"/>
  <c r="G162"/>
  <c r="V123"/>
  <c r="B123" s="1"/>
  <c r="G107"/>
  <c r="P92"/>
  <c r="R92" s="1"/>
  <c r="F92"/>
  <c r="V89"/>
  <c r="B89"/>
  <c r="V44"/>
  <c r="B44" s="1"/>
  <c r="G44"/>
  <c r="V24"/>
  <c r="B24" s="1"/>
  <c r="G24"/>
  <c r="V6"/>
  <c r="B6" s="1"/>
  <c r="V159"/>
  <c r="B159" s="1"/>
  <c r="R31"/>
  <c r="F31"/>
  <c r="B301"/>
  <c r="G301"/>
  <c r="P298"/>
  <c r="R298" s="1"/>
  <c r="S298"/>
  <c r="F298"/>
  <c r="Q529" i="8"/>
  <c r="R529" s="1"/>
  <c r="G154" i="3"/>
  <c r="V138"/>
  <c r="B138"/>
  <c r="V77"/>
  <c r="B77" s="1"/>
  <c r="G77"/>
  <c r="V68"/>
  <c r="B68"/>
  <c r="V61"/>
  <c r="B61"/>
  <c r="G52"/>
  <c r="V45"/>
  <c r="B45" s="1"/>
  <c r="S29"/>
  <c r="P29"/>
  <c r="R29"/>
  <c r="S27"/>
  <c r="F27"/>
  <c r="P27"/>
  <c r="R27" s="1"/>
  <c r="G16"/>
  <c r="V297"/>
  <c r="B297" s="1"/>
  <c r="G297"/>
  <c r="P289"/>
  <c r="R289"/>
  <c r="F289"/>
  <c r="F466"/>
  <c r="F437" i="8"/>
  <c r="G41" i="3"/>
  <c r="V32"/>
  <c r="B32" s="1"/>
  <c r="G32"/>
  <c r="F167" i="8"/>
  <c r="V151" i="3"/>
  <c r="B151" s="1"/>
  <c r="G151"/>
  <c r="V142"/>
  <c r="B142" s="1"/>
  <c r="G135"/>
  <c r="G126"/>
  <c r="V110"/>
  <c r="B110" s="1"/>
  <c r="F93"/>
  <c r="V81"/>
  <c r="B81" s="1"/>
  <c r="G81"/>
  <c r="V72"/>
  <c r="B72" s="1"/>
  <c r="V65"/>
  <c r="B65"/>
  <c r="G65"/>
  <c r="B56"/>
  <c r="G56"/>
  <c r="V49"/>
  <c r="B49"/>
  <c r="G49"/>
  <c r="S31"/>
  <c r="V20"/>
  <c r="B20"/>
  <c r="G20"/>
  <c r="P18"/>
  <c r="R18" s="1"/>
  <c r="S18"/>
  <c r="V18" s="1"/>
  <c r="F18"/>
  <c r="G15"/>
  <c r="V15"/>
  <c r="B15"/>
  <c r="V13"/>
  <c r="B13" s="1"/>
  <c r="V317"/>
  <c r="B317"/>
  <c r="S293"/>
  <c r="F293"/>
  <c r="P293"/>
  <c r="R293"/>
  <c r="G293" s="1"/>
  <c r="F42"/>
  <c r="S161"/>
  <c r="S157"/>
  <c r="S153"/>
  <c r="V153" s="1"/>
  <c r="B153" s="1"/>
  <c r="S149"/>
  <c r="S145"/>
  <c r="S137"/>
  <c r="V137"/>
  <c r="B137"/>
  <c r="S133"/>
  <c r="S129"/>
  <c r="V129"/>
  <c r="B129" s="1"/>
  <c r="S125"/>
  <c r="S121"/>
  <c r="V121"/>
  <c r="B121"/>
  <c r="S117"/>
  <c r="S113"/>
  <c r="G113" s="1"/>
  <c r="S109"/>
  <c r="G109"/>
  <c r="S105"/>
  <c r="G105" s="1"/>
  <c r="S101"/>
  <c r="S99"/>
  <c r="S97"/>
  <c r="S95"/>
  <c r="V95"/>
  <c r="B95" s="1"/>
  <c r="S91"/>
  <c r="S87"/>
  <c r="S85"/>
  <c r="V85" s="1"/>
  <c r="B85"/>
  <c r="S79"/>
  <c r="S75"/>
  <c r="S71"/>
  <c r="V71" s="1"/>
  <c r="G71"/>
  <c r="S67"/>
  <c r="G67"/>
  <c r="S63"/>
  <c r="S59"/>
  <c r="S55"/>
  <c r="G55"/>
  <c r="S51"/>
  <c r="S43"/>
  <c r="V43"/>
  <c r="B43" s="1"/>
  <c r="S39"/>
  <c r="V39"/>
  <c r="B39" s="1"/>
  <c r="S35"/>
  <c r="G35"/>
  <c r="S22"/>
  <c r="S19"/>
  <c r="G19" s="1"/>
  <c r="S12"/>
  <c r="S9"/>
  <c r="P4"/>
  <c r="R4" s="1"/>
  <c r="F267"/>
  <c r="F326"/>
  <c r="F243"/>
  <c r="F301"/>
  <c r="P328"/>
  <c r="R328" s="1"/>
  <c r="S323"/>
  <c r="F323"/>
  <c r="S322"/>
  <c r="V322"/>
  <c r="B322"/>
  <c r="S316"/>
  <c r="S313"/>
  <c r="P312"/>
  <c r="R312" s="1"/>
  <c r="F312"/>
  <c r="S307"/>
  <c r="F302"/>
  <c r="S299"/>
  <c r="I292"/>
  <c r="S291"/>
  <c r="P290"/>
  <c r="R290" s="1"/>
  <c r="P287"/>
  <c r="R287"/>
  <c r="S285"/>
  <c r="F285"/>
  <c r="S284"/>
  <c r="G284" s="1"/>
  <c r="V284"/>
  <c r="B284"/>
  <c r="P278"/>
  <c r="R278" s="1"/>
  <c r="V278" s="1"/>
  <c r="S278"/>
  <c r="V269"/>
  <c r="B269"/>
  <c r="S265"/>
  <c r="P265"/>
  <c r="R265"/>
  <c r="S259"/>
  <c r="S255"/>
  <c r="P255"/>
  <c r="R255" s="1"/>
  <c r="P254"/>
  <c r="R254"/>
  <c r="S251"/>
  <c r="S245"/>
  <c r="F245"/>
  <c r="P245"/>
  <c r="R245" s="1"/>
  <c r="V245" s="1"/>
  <c r="V244"/>
  <c r="B244"/>
  <c r="S239"/>
  <c r="P238"/>
  <c r="R238" s="1"/>
  <c r="S229"/>
  <c r="F229"/>
  <c r="P229"/>
  <c r="R229" s="1"/>
  <c r="S226"/>
  <c r="S225"/>
  <c r="S219"/>
  <c r="F218"/>
  <c r="S218"/>
  <c r="G218" s="1"/>
  <c r="V215"/>
  <c r="B215"/>
  <c r="P200"/>
  <c r="R200"/>
  <c r="S200"/>
  <c r="V200" s="1"/>
  <c r="B200" s="1"/>
  <c r="P198"/>
  <c r="R198" s="1"/>
  <c r="V198" s="1"/>
  <c r="B198" s="1"/>
  <c r="S198"/>
  <c r="S197"/>
  <c r="G197"/>
  <c r="P196"/>
  <c r="R196" s="1"/>
  <c r="S196"/>
  <c r="P194"/>
  <c r="R194"/>
  <c r="S186"/>
  <c r="V183"/>
  <c r="B183" s="1"/>
  <c r="S173"/>
  <c r="P173"/>
  <c r="R173"/>
  <c r="G173" s="1"/>
  <c r="S171"/>
  <c r="P171"/>
  <c r="R171" s="1"/>
  <c r="F171"/>
  <c r="F457"/>
  <c r="F477"/>
  <c r="S490"/>
  <c r="F490"/>
  <c r="P488"/>
  <c r="R488"/>
  <c r="G488" s="1"/>
  <c r="P484"/>
  <c r="R484" s="1"/>
  <c r="P480"/>
  <c r="R480" s="1"/>
  <c r="P479"/>
  <c r="R479" s="1"/>
  <c r="F479"/>
  <c r="S457"/>
  <c r="S453"/>
  <c r="P453"/>
  <c r="R453"/>
  <c r="F453"/>
  <c r="S449"/>
  <c r="V449" s="1"/>
  <c r="B449" s="1"/>
  <c r="P449"/>
  <c r="R449"/>
  <c r="F449"/>
  <c r="S447"/>
  <c r="P447"/>
  <c r="R447"/>
  <c r="S440"/>
  <c r="F434"/>
  <c r="S434"/>
  <c r="P431"/>
  <c r="R431" s="1"/>
  <c r="G431" s="1"/>
  <c r="F431"/>
  <c r="P418"/>
  <c r="R418"/>
  <c r="V418" s="1"/>
  <c r="S418"/>
  <c r="F418"/>
  <c r="G409"/>
  <c r="V409"/>
  <c r="B409" s="1"/>
  <c r="S407"/>
  <c r="V407" s="1"/>
  <c r="P407"/>
  <c r="R407"/>
  <c r="F407"/>
  <c r="P388"/>
  <c r="R388" s="1"/>
  <c r="S388"/>
  <c r="S386"/>
  <c r="S384"/>
  <c r="F384"/>
  <c r="F370"/>
  <c r="P370"/>
  <c r="R370" s="1"/>
  <c r="G370" s="1"/>
  <c r="S368"/>
  <c r="P368"/>
  <c r="R368"/>
  <c r="F368"/>
  <c r="P367"/>
  <c r="R367" s="1"/>
  <c r="V367" s="1"/>
  <c r="S367"/>
  <c r="F367"/>
  <c r="P360"/>
  <c r="R360" s="1"/>
  <c r="G360" s="1"/>
  <c r="F360"/>
  <c r="P334"/>
  <c r="R334"/>
  <c r="G334" s="1"/>
  <c r="F334"/>
  <c r="F617"/>
  <c r="P638"/>
  <c r="R638" s="1"/>
  <c r="F638"/>
  <c r="F619"/>
  <c r="S619"/>
  <c r="F614"/>
  <c r="S614"/>
  <c r="P614"/>
  <c r="R614"/>
  <c r="G614" s="1"/>
  <c r="P597"/>
  <c r="R597"/>
  <c r="F597"/>
  <c r="S588"/>
  <c r="F588"/>
  <c r="P588"/>
  <c r="R588"/>
  <c r="G588" s="1"/>
  <c r="S569"/>
  <c r="P569"/>
  <c r="R569" s="1"/>
  <c r="V569" s="1"/>
  <c r="B569" s="1"/>
  <c r="F569"/>
  <c r="S555"/>
  <c r="G555" s="1"/>
  <c r="P555"/>
  <c r="R555" s="1"/>
  <c r="F555"/>
  <c r="P542"/>
  <c r="R542" s="1"/>
  <c r="G542" s="1"/>
  <c r="S542"/>
  <c r="F542"/>
  <c r="G316"/>
  <c r="S311"/>
  <c r="F311"/>
  <c r="V294"/>
  <c r="B294" s="1"/>
  <c r="P286"/>
  <c r="R286" s="1"/>
  <c r="V286" s="1"/>
  <c r="B286" s="1"/>
  <c r="S286"/>
  <c r="S261"/>
  <c r="P261"/>
  <c r="R261" s="1"/>
  <c r="G261" s="1"/>
  <c r="S253"/>
  <c r="P253"/>
  <c r="R253"/>
  <c r="G253" s="1"/>
  <c r="S241"/>
  <c r="P241"/>
  <c r="R241"/>
  <c r="V241" s="1"/>
  <c r="B241" s="1"/>
  <c r="S227"/>
  <c r="F227"/>
  <c r="P227"/>
  <c r="R227"/>
  <c r="S213"/>
  <c r="P213"/>
  <c r="R213" s="1"/>
  <c r="S211"/>
  <c r="P211"/>
  <c r="R211" s="1"/>
  <c r="S209"/>
  <c r="P209"/>
  <c r="R209"/>
  <c r="G209" s="1"/>
  <c r="S207"/>
  <c r="G207" s="1"/>
  <c r="P207"/>
  <c r="R207"/>
  <c r="S187"/>
  <c r="P187"/>
  <c r="R187"/>
  <c r="G187" s="1"/>
  <c r="S177"/>
  <c r="P177"/>
  <c r="R177" s="1"/>
  <c r="G177" s="1"/>
  <c r="S175"/>
  <c r="P175"/>
  <c r="R175"/>
  <c r="S167"/>
  <c r="P167"/>
  <c r="R167" s="1"/>
  <c r="G167" s="1"/>
  <c r="P489"/>
  <c r="R489" s="1"/>
  <c r="F489"/>
  <c r="S488"/>
  <c r="F488"/>
  <c r="F485"/>
  <c r="P485"/>
  <c r="R485" s="1"/>
  <c r="F481"/>
  <c r="P481"/>
  <c r="R481" s="1"/>
  <c r="V481" s="1"/>
  <c r="S473"/>
  <c r="P473"/>
  <c r="R473"/>
  <c r="F473"/>
  <c r="G472"/>
  <c r="P466"/>
  <c r="R466" s="1"/>
  <c r="G466" s="1"/>
  <c r="P465"/>
  <c r="R465" s="1"/>
  <c r="F465"/>
  <c r="G459"/>
  <c r="V459"/>
  <c r="B459" s="1"/>
  <c r="F454"/>
  <c r="S454"/>
  <c r="F450"/>
  <c r="S450"/>
  <c r="S448"/>
  <c r="F448"/>
  <c r="P445"/>
  <c r="R445" s="1"/>
  <c r="F445"/>
  <c r="S441"/>
  <c r="P441"/>
  <c r="R441" s="1"/>
  <c r="F441"/>
  <c r="F421"/>
  <c r="P421"/>
  <c r="R421" s="1"/>
  <c r="F408"/>
  <c r="S408"/>
  <c r="F405"/>
  <c r="P405"/>
  <c r="R405" s="1"/>
  <c r="S403"/>
  <c r="P403"/>
  <c r="R403" s="1"/>
  <c r="G403" s="1"/>
  <c r="G384"/>
  <c r="P379"/>
  <c r="R379" s="1"/>
  <c r="G379" s="1"/>
  <c r="S379"/>
  <c r="F379"/>
  <c r="G378"/>
  <c r="S378"/>
  <c r="F378"/>
  <c r="S349"/>
  <c r="P349"/>
  <c r="R349" s="1"/>
  <c r="V349" s="1"/>
  <c r="F349"/>
  <c r="S347"/>
  <c r="F347"/>
  <c r="P344"/>
  <c r="R344"/>
  <c r="F344"/>
  <c r="S341"/>
  <c r="F341"/>
  <c r="S332"/>
  <c r="P332"/>
  <c r="R332" s="1"/>
  <c r="F332"/>
  <c r="P643"/>
  <c r="R643"/>
  <c r="F643"/>
  <c r="S643"/>
  <c r="G643" s="1"/>
  <c r="P635"/>
  <c r="R635"/>
  <c r="F635"/>
  <c r="S635"/>
  <c r="V635" s="1"/>
  <c r="B635" s="1"/>
  <c r="F627"/>
  <c r="S627"/>
  <c r="P627"/>
  <c r="R627" s="1"/>
  <c r="F608"/>
  <c r="R608"/>
  <c r="G608" s="1"/>
  <c r="S581"/>
  <c r="F581"/>
  <c r="R581"/>
  <c r="F577"/>
  <c r="S577"/>
  <c r="P577"/>
  <c r="R577"/>
  <c r="G577" s="1"/>
  <c r="S543"/>
  <c r="P543"/>
  <c r="R543" s="1"/>
  <c r="F543"/>
  <c r="P536"/>
  <c r="R536"/>
  <c r="F536"/>
  <c r="S497"/>
  <c r="F497"/>
  <c r="P497"/>
  <c r="R497" s="1"/>
  <c r="V497" s="1"/>
  <c r="P496"/>
  <c r="R496" s="1"/>
  <c r="G496" s="1"/>
  <c r="F496"/>
  <c r="T502" i="8"/>
  <c r="F502"/>
  <c r="T537"/>
  <c r="F537"/>
  <c r="Q636"/>
  <c r="F636"/>
  <c r="F6" i="3"/>
  <c r="F38"/>
  <c r="F34"/>
  <c r="P164"/>
  <c r="R164" s="1"/>
  <c r="V164" s="1"/>
  <c r="B164" s="1"/>
  <c r="P160"/>
  <c r="R160" s="1"/>
  <c r="G160" s="1"/>
  <c r="P156"/>
  <c r="R156"/>
  <c r="P152"/>
  <c r="R152" s="1"/>
  <c r="P148"/>
  <c r="R148" s="1"/>
  <c r="G148" s="1"/>
  <c r="P144"/>
  <c r="R144" s="1"/>
  <c r="P140"/>
  <c r="R140"/>
  <c r="G140" s="1"/>
  <c r="P136"/>
  <c r="R136" s="1"/>
  <c r="V136" s="1"/>
  <c r="P132"/>
  <c r="R132" s="1"/>
  <c r="G132" s="1"/>
  <c r="P128"/>
  <c r="R128" s="1"/>
  <c r="P124"/>
  <c r="R124" s="1"/>
  <c r="P120"/>
  <c r="R120" s="1"/>
  <c r="P116"/>
  <c r="R116"/>
  <c r="P112"/>
  <c r="R112" s="1"/>
  <c r="P108"/>
  <c r="R108"/>
  <c r="P104"/>
  <c r="R104" s="1"/>
  <c r="P100"/>
  <c r="R100" s="1"/>
  <c r="P94"/>
  <c r="R94" s="1"/>
  <c r="V94" s="1"/>
  <c r="B94" s="1"/>
  <c r="P82"/>
  <c r="R82"/>
  <c r="P78"/>
  <c r="R78" s="1"/>
  <c r="P74"/>
  <c r="R74" s="1"/>
  <c r="P70"/>
  <c r="R70" s="1"/>
  <c r="P66"/>
  <c r="R66"/>
  <c r="P62"/>
  <c r="R62" s="1"/>
  <c r="P58"/>
  <c r="R58" s="1"/>
  <c r="P54"/>
  <c r="R54" s="1"/>
  <c r="P50"/>
  <c r="R50" s="1"/>
  <c r="V50" s="1"/>
  <c r="B50" s="1"/>
  <c r="P46"/>
  <c r="R46" s="1"/>
  <c r="P42"/>
  <c r="R42"/>
  <c r="P38"/>
  <c r="R38" s="1"/>
  <c r="V38" s="1"/>
  <c r="P34"/>
  <c r="R34"/>
  <c r="P28"/>
  <c r="R28" s="1"/>
  <c r="P26"/>
  <c r="R26" s="1"/>
  <c r="P23"/>
  <c r="R23" s="1"/>
  <c r="V23" s="1"/>
  <c r="B23" s="1"/>
  <c r="S21"/>
  <c r="S17"/>
  <c r="S14"/>
  <c r="P11"/>
  <c r="R11" s="1"/>
  <c r="P5"/>
  <c r="R5"/>
  <c r="V5" s="1"/>
  <c r="B5" s="1"/>
  <c r="P3"/>
  <c r="R3" s="1"/>
  <c r="F187"/>
  <c r="F284"/>
  <c r="F322"/>
  <c r="F314"/>
  <c r="F207"/>
  <c r="G276"/>
  <c r="G258"/>
  <c r="P327"/>
  <c r="R327" s="1"/>
  <c r="P320"/>
  <c r="R320" s="1"/>
  <c r="F317"/>
  <c r="S315"/>
  <c r="P311"/>
  <c r="R311" s="1"/>
  <c r="P304"/>
  <c r="R304" s="1"/>
  <c r="G304" s="1"/>
  <c r="P296"/>
  <c r="R296"/>
  <c r="G296" s="1"/>
  <c r="S281"/>
  <c r="P281"/>
  <c r="R281"/>
  <c r="P246"/>
  <c r="R246" s="1"/>
  <c r="V246" s="1"/>
  <c r="B246" s="1"/>
  <c r="S237"/>
  <c r="P237"/>
  <c r="R237"/>
  <c r="V236"/>
  <c r="B236" s="1"/>
  <c r="G236"/>
  <c r="S228"/>
  <c r="G225"/>
  <c r="V225"/>
  <c r="B225" s="1"/>
  <c r="S224"/>
  <c r="V218"/>
  <c r="B218" s="1"/>
  <c r="P202"/>
  <c r="R202" s="1"/>
  <c r="R201"/>
  <c r="V201" s="1"/>
  <c r="B201" s="1"/>
  <c r="V197"/>
  <c r="B197" s="1"/>
  <c r="R195"/>
  <c r="S193"/>
  <c r="P193"/>
  <c r="R193" s="1"/>
  <c r="G193" s="1"/>
  <c r="P182"/>
  <c r="R182" s="1"/>
  <c r="G182" s="1"/>
  <c r="S179"/>
  <c r="P172"/>
  <c r="R172" s="1"/>
  <c r="F475"/>
  <c r="F484"/>
  <c r="S491"/>
  <c r="P491"/>
  <c r="R491" s="1"/>
  <c r="S489"/>
  <c r="P487"/>
  <c r="R487"/>
  <c r="G487" s="1"/>
  <c r="F487"/>
  <c r="S485"/>
  <c r="P483"/>
  <c r="R483"/>
  <c r="F483"/>
  <c r="S481"/>
  <c r="S474"/>
  <c r="F474"/>
  <c r="F471"/>
  <c r="P471"/>
  <c r="R471"/>
  <c r="S469"/>
  <c r="P469"/>
  <c r="R469" s="1"/>
  <c r="V469" s="1"/>
  <c r="B469" s="1"/>
  <c r="F463"/>
  <c r="P463"/>
  <c r="R463"/>
  <c r="S461"/>
  <c r="P461"/>
  <c r="R461" s="1"/>
  <c r="V461" s="1"/>
  <c r="B461" s="1"/>
  <c r="P454"/>
  <c r="R454" s="1"/>
  <c r="G454" s="1"/>
  <c r="P450"/>
  <c r="R450" s="1"/>
  <c r="G450" s="1"/>
  <c r="P448"/>
  <c r="R448" s="1"/>
  <c r="S442"/>
  <c r="V436"/>
  <c r="B436"/>
  <c r="G436"/>
  <c r="P430"/>
  <c r="R430" s="1"/>
  <c r="F430"/>
  <c r="F429"/>
  <c r="P429"/>
  <c r="R429" s="1"/>
  <c r="S425"/>
  <c r="P425"/>
  <c r="R425" s="1"/>
  <c r="S423"/>
  <c r="P423"/>
  <c r="R423" s="1"/>
  <c r="G423" s="1"/>
  <c r="F423"/>
  <c r="V422"/>
  <c r="B422"/>
  <c r="G422"/>
  <c r="P419"/>
  <c r="R419" s="1"/>
  <c r="F419"/>
  <c r="P417"/>
  <c r="R417" s="1"/>
  <c r="S415"/>
  <c r="P415"/>
  <c r="R415"/>
  <c r="F415"/>
  <c r="V414"/>
  <c r="B414"/>
  <c r="P408"/>
  <c r="R408" s="1"/>
  <c r="V408" s="1"/>
  <c r="B408" s="1"/>
  <c r="P401"/>
  <c r="R401" s="1"/>
  <c r="G401" s="1"/>
  <c r="F401"/>
  <c r="S399"/>
  <c r="P399"/>
  <c r="R399" s="1"/>
  <c r="V392"/>
  <c r="B392" s="1"/>
  <c r="G392"/>
  <c r="P389"/>
  <c r="R389"/>
  <c r="V389" s="1"/>
  <c r="F389"/>
  <c r="P387"/>
  <c r="R387"/>
  <c r="V387" s="1"/>
  <c r="B387" s="1"/>
  <c r="F387"/>
  <c r="S382"/>
  <c r="F382"/>
  <c r="P377"/>
  <c r="R377"/>
  <c r="F376"/>
  <c r="G372"/>
  <c r="V372"/>
  <c r="B372" s="1"/>
  <c r="S365"/>
  <c r="F365"/>
  <c r="P361"/>
  <c r="R361" s="1"/>
  <c r="F361"/>
  <c r="S356"/>
  <c r="P356"/>
  <c r="R356" s="1"/>
  <c r="G356" s="1"/>
  <c r="G354"/>
  <c r="V354"/>
  <c r="B354" s="1"/>
  <c r="S350"/>
  <c r="P350"/>
  <c r="R350"/>
  <c r="F350"/>
  <c r="V338"/>
  <c r="B338"/>
  <c r="G338"/>
  <c r="F621"/>
  <c r="S621"/>
  <c r="F600"/>
  <c r="S600"/>
  <c r="P600"/>
  <c r="R600" s="1"/>
  <c r="V600" s="1"/>
  <c r="B600" s="1"/>
  <c r="V583"/>
  <c r="B583"/>
  <c r="G583"/>
  <c r="P512"/>
  <c r="R512" s="1"/>
  <c r="G512" s="1"/>
  <c r="F512"/>
  <c r="P500"/>
  <c r="R500"/>
  <c r="F500"/>
  <c r="F498"/>
  <c r="S498"/>
  <c r="F87"/>
  <c r="F100"/>
  <c r="F11"/>
  <c r="F5"/>
  <c r="F164"/>
  <c r="F8"/>
  <c r="F161"/>
  <c r="F153"/>
  <c r="F149"/>
  <c r="F148"/>
  <c r="F144"/>
  <c r="F140"/>
  <c r="F136"/>
  <c r="F132"/>
  <c r="F128"/>
  <c r="F124"/>
  <c r="F120"/>
  <c r="F116"/>
  <c r="F112"/>
  <c r="F26"/>
  <c r="F108"/>
  <c r="F94"/>
  <c r="P21"/>
  <c r="R21"/>
  <c r="G21" s="1"/>
  <c r="P7"/>
  <c r="R7" s="1"/>
  <c r="F167"/>
  <c r="F261"/>
  <c r="F266"/>
  <c r="F179"/>
  <c r="F209"/>
  <c r="F213"/>
  <c r="F256"/>
  <c r="F327"/>
  <c r="G294"/>
  <c r="F246"/>
  <c r="F316"/>
  <c r="F211"/>
  <c r="F304"/>
  <c r="F230"/>
  <c r="F263"/>
  <c r="F286"/>
  <c r="F182"/>
  <c r="F253"/>
  <c r="F189"/>
  <c r="P324"/>
  <c r="R324"/>
  <c r="F321"/>
  <c r="S319"/>
  <c r="V319"/>
  <c r="B319"/>
  <c r="P315"/>
  <c r="R315" s="1"/>
  <c r="V315" s="1"/>
  <c r="B315" s="1"/>
  <c r="P313"/>
  <c r="R313" s="1"/>
  <c r="P308"/>
  <c r="R308" s="1"/>
  <c r="V308" s="1"/>
  <c r="B308" s="1"/>
  <c r="S303"/>
  <c r="P300"/>
  <c r="R300" s="1"/>
  <c r="S295"/>
  <c r="V295" s="1"/>
  <c r="G295"/>
  <c r="P292"/>
  <c r="R292" s="1"/>
  <c r="P291"/>
  <c r="R291"/>
  <c r="P288"/>
  <c r="R288" s="1"/>
  <c r="V288" s="1"/>
  <c r="P282"/>
  <c r="R282" s="1"/>
  <c r="G282" s="1"/>
  <c r="S282"/>
  <c r="V279"/>
  <c r="B279"/>
  <c r="S277"/>
  <c r="P277"/>
  <c r="R277" s="1"/>
  <c r="S275"/>
  <c r="P275"/>
  <c r="R275" s="1"/>
  <c r="S271"/>
  <c r="P271"/>
  <c r="R271" s="1"/>
  <c r="V270"/>
  <c r="B270" s="1"/>
  <c r="P267"/>
  <c r="R267" s="1"/>
  <c r="P266"/>
  <c r="R266" s="1"/>
  <c r="V266" s="1"/>
  <c r="S263"/>
  <c r="V263" s="1"/>
  <c r="B263" s="1"/>
  <c r="P262"/>
  <c r="R262" s="1"/>
  <c r="G262" s="1"/>
  <c r="P260"/>
  <c r="R260"/>
  <c r="R259"/>
  <c r="S257"/>
  <c r="P257"/>
  <c r="R257"/>
  <c r="G257" s="1"/>
  <c r="P256"/>
  <c r="R256" s="1"/>
  <c r="V256" s="1"/>
  <c r="B256" s="1"/>
  <c r="J250"/>
  <c r="S243"/>
  <c r="S233"/>
  <c r="F233"/>
  <c r="P233"/>
  <c r="R233"/>
  <c r="P220"/>
  <c r="R220"/>
  <c r="R219"/>
  <c r="S217"/>
  <c r="P217"/>
  <c r="R217"/>
  <c r="G217" s="1"/>
  <c r="R214"/>
  <c r="P212"/>
  <c r="R212"/>
  <c r="V212" s="1"/>
  <c r="P208"/>
  <c r="R208"/>
  <c r="S205"/>
  <c r="G205" s="1"/>
  <c r="P205"/>
  <c r="R205" s="1"/>
  <c r="V204"/>
  <c r="B204" s="1"/>
  <c r="G204"/>
  <c r="S201"/>
  <c r="S189"/>
  <c r="G189"/>
  <c r="P188"/>
  <c r="R188"/>
  <c r="P185"/>
  <c r="R185" s="1"/>
  <c r="V184"/>
  <c r="B184" s="1"/>
  <c r="G184"/>
  <c r="S181"/>
  <c r="V181" s="1"/>
  <c r="P181"/>
  <c r="R181" s="1"/>
  <c r="P178"/>
  <c r="R178"/>
  <c r="P174"/>
  <c r="R174" s="1"/>
  <c r="G174" s="1"/>
  <c r="S170"/>
  <c r="P169"/>
  <c r="R169"/>
  <c r="G169" s="1"/>
  <c r="P168"/>
  <c r="R168"/>
  <c r="F391"/>
  <c r="F403"/>
  <c r="F469"/>
  <c r="S477"/>
  <c r="P476"/>
  <c r="R476" s="1"/>
  <c r="S476"/>
  <c r="F476"/>
  <c r="S475"/>
  <c r="G475" s="1"/>
  <c r="P474"/>
  <c r="R474"/>
  <c r="S470"/>
  <c r="G470" s="1"/>
  <c r="F470"/>
  <c r="R467"/>
  <c r="F467"/>
  <c r="S445"/>
  <c r="P444"/>
  <c r="R444"/>
  <c r="F444"/>
  <c r="S444"/>
  <c r="F443"/>
  <c r="P442"/>
  <c r="R442" s="1"/>
  <c r="S439"/>
  <c r="V439" s="1"/>
  <c r="B439" s="1"/>
  <c r="P439"/>
  <c r="R439"/>
  <c r="F439"/>
  <c r="S433"/>
  <c r="R433"/>
  <c r="G433" s="1"/>
  <c r="F433"/>
  <c r="V432"/>
  <c r="B432" s="1"/>
  <c r="G432"/>
  <c r="F427"/>
  <c r="P427"/>
  <c r="R427" s="1"/>
  <c r="S424"/>
  <c r="V424" s="1"/>
  <c r="B424"/>
  <c r="F424"/>
  <c r="S416"/>
  <c r="F416"/>
  <c r="F413"/>
  <c r="P413"/>
  <c r="R413"/>
  <c r="S405"/>
  <c r="P404"/>
  <c r="R404"/>
  <c r="F400"/>
  <c r="S400"/>
  <c r="V400" s="1"/>
  <c r="B400"/>
  <c r="G397"/>
  <c r="V397"/>
  <c r="B397" s="1"/>
  <c r="S395"/>
  <c r="P395"/>
  <c r="R395" s="1"/>
  <c r="V394"/>
  <c r="B394"/>
  <c r="G394"/>
  <c r="S385"/>
  <c r="G385" s="1"/>
  <c r="P385"/>
  <c r="R385"/>
  <c r="F385"/>
  <c r="S383"/>
  <c r="V383" s="1"/>
  <c r="B383" s="1"/>
  <c r="P383"/>
  <c r="R383"/>
  <c r="F383"/>
  <c r="P382"/>
  <c r="R382" s="1"/>
  <c r="G382" s="1"/>
  <c r="P375"/>
  <c r="R375" s="1"/>
  <c r="G375" s="1"/>
  <c r="S375"/>
  <c r="S374"/>
  <c r="F374"/>
  <c r="P374"/>
  <c r="R374" s="1"/>
  <c r="P371"/>
  <c r="R371"/>
  <c r="S371"/>
  <c r="F371"/>
  <c r="S369"/>
  <c r="V362"/>
  <c r="B362" s="1"/>
  <c r="G362"/>
  <c r="S348"/>
  <c r="P348"/>
  <c r="R348" s="1"/>
  <c r="F348"/>
  <c r="S655"/>
  <c r="F655"/>
  <c r="P655"/>
  <c r="R655"/>
  <c r="V654"/>
  <c r="B654"/>
  <c r="G654"/>
  <c r="P626"/>
  <c r="R626" s="1"/>
  <c r="V626" s="1"/>
  <c r="B626" s="1"/>
  <c r="F626"/>
  <c r="S612"/>
  <c r="F612"/>
  <c r="R612"/>
  <c r="V612" s="1"/>
  <c r="B612" s="1"/>
  <c r="P558"/>
  <c r="R558"/>
  <c r="G558" s="1"/>
  <c r="S558"/>
  <c r="F558"/>
  <c r="S343"/>
  <c r="P343"/>
  <c r="R343" s="1"/>
  <c r="G343" s="1"/>
  <c r="S333"/>
  <c r="P333"/>
  <c r="R333" s="1"/>
  <c r="P644"/>
  <c r="R644"/>
  <c r="G644" s="1"/>
  <c r="F642"/>
  <c r="P642"/>
  <c r="R642" s="1"/>
  <c r="S637"/>
  <c r="P637"/>
  <c r="R637" s="1"/>
  <c r="G637" s="1"/>
  <c r="V636"/>
  <c r="B636"/>
  <c r="G636"/>
  <c r="F634"/>
  <c r="P634"/>
  <c r="R634"/>
  <c r="S633"/>
  <c r="P633"/>
  <c r="R633" s="1"/>
  <c r="F633"/>
  <c r="F625"/>
  <c r="S625"/>
  <c r="V625" s="1"/>
  <c r="P625"/>
  <c r="R625"/>
  <c r="F602"/>
  <c r="P602"/>
  <c r="R602"/>
  <c r="R599"/>
  <c r="G599" s="1"/>
  <c r="F592"/>
  <c r="P592"/>
  <c r="R592" s="1"/>
  <c r="V592" s="1"/>
  <c r="S587"/>
  <c r="V587"/>
  <c r="B587" s="1"/>
  <c r="F587"/>
  <c r="F573"/>
  <c r="P573"/>
  <c r="R573" s="1"/>
  <c r="S564"/>
  <c r="P564"/>
  <c r="R564"/>
  <c r="V564" s="1"/>
  <c r="F564"/>
  <c r="V559"/>
  <c r="B559"/>
  <c r="S548"/>
  <c r="F548"/>
  <c r="S541"/>
  <c r="P541"/>
  <c r="R541"/>
  <c r="V541" s="1"/>
  <c r="B541" s="1"/>
  <c r="F541"/>
  <c r="P540"/>
  <c r="R540" s="1"/>
  <c r="V540" s="1"/>
  <c r="S540"/>
  <c r="F540"/>
  <c r="S538"/>
  <c r="F538"/>
  <c r="S529"/>
  <c r="P529"/>
  <c r="R529" s="1"/>
  <c r="G529" s="1"/>
  <c r="F529"/>
  <c r="F527"/>
  <c r="P527"/>
  <c r="R527" s="1"/>
  <c r="S525"/>
  <c r="F525"/>
  <c r="P525"/>
  <c r="R525" s="1"/>
  <c r="V525" s="1"/>
  <c r="B525" s="1"/>
  <c r="F456"/>
  <c r="F472"/>
  <c r="F460"/>
  <c r="F436"/>
  <c r="S468"/>
  <c r="P369"/>
  <c r="R369"/>
  <c r="S364"/>
  <c r="G364" s="1"/>
  <c r="P363"/>
  <c r="R363" s="1"/>
  <c r="V363" s="1"/>
  <c r="B363" s="1"/>
  <c r="S360"/>
  <c r="P355"/>
  <c r="R355" s="1"/>
  <c r="P353"/>
  <c r="R353"/>
  <c r="P352"/>
  <c r="R352" s="1"/>
  <c r="G352" s="1"/>
  <c r="P345"/>
  <c r="R345"/>
  <c r="G345" s="1"/>
  <c r="S344"/>
  <c r="P335"/>
  <c r="R335" s="1"/>
  <c r="S334"/>
  <c r="P331"/>
  <c r="R331"/>
  <c r="S651"/>
  <c r="P651"/>
  <c r="R651" s="1"/>
  <c r="G651" s="1"/>
  <c r="F651"/>
  <c r="P645"/>
  <c r="R645"/>
  <c r="G645" s="1"/>
  <c r="S644"/>
  <c r="P639"/>
  <c r="R639" s="1"/>
  <c r="S638"/>
  <c r="F631"/>
  <c r="S631"/>
  <c r="P631"/>
  <c r="R631"/>
  <c r="S628"/>
  <c r="G628" s="1"/>
  <c r="P628"/>
  <c r="R628" s="1"/>
  <c r="F628"/>
  <c r="S626"/>
  <c r="S615"/>
  <c r="V615" s="1"/>
  <c r="P615"/>
  <c r="R615"/>
  <c r="F615"/>
  <c r="P611"/>
  <c r="R611" s="1"/>
  <c r="F611"/>
  <c r="P609"/>
  <c r="R609" s="1"/>
  <c r="G609" s="1"/>
  <c r="F609"/>
  <c r="S605"/>
  <c r="F605"/>
  <c r="P605"/>
  <c r="R605"/>
  <c r="G605" s="1"/>
  <c r="F599"/>
  <c r="S599"/>
  <c r="P598"/>
  <c r="R598"/>
  <c r="F598"/>
  <c r="S585"/>
  <c r="R585"/>
  <c r="F585"/>
  <c r="P582"/>
  <c r="R582" s="1"/>
  <c r="V582" s="1"/>
  <c r="B582" s="1"/>
  <c r="S582"/>
  <c r="P574"/>
  <c r="R574" s="1"/>
  <c r="G574" s="1"/>
  <c r="S574"/>
  <c r="F574"/>
  <c r="S571"/>
  <c r="V571" s="1"/>
  <c r="P571"/>
  <c r="R571" s="1"/>
  <c r="F571"/>
  <c r="S566"/>
  <c r="P556"/>
  <c r="R556"/>
  <c r="R553"/>
  <c r="V553" s="1"/>
  <c r="B553" s="1"/>
  <c r="S551"/>
  <c r="F551"/>
  <c r="P551"/>
  <c r="R551"/>
  <c r="V551" s="1"/>
  <c r="B551" s="1"/>
  <c r="P530"/>
  <c r="R530"/>
  <c r="F530"/>
  <c r="S528"/>
  <c r="F528"/>
  <c r="F526"/>
  <c r="S526"/>
  <c r="P514"/>
  <c r="R514"/>
  <c r="F514"/>
  <c r="S514"/>
  <c r="G514" s="1"/>
  <c r="S509"/>
  <c r="F509"/>
  <c r="S505"/>
  <c r="P505"/>
  <c r="R505" s="1"/>
  <c r="G505" s="1"/>
  <c r="F288"/>
  <c r="F480"/>
  <c r="S370"/>
  <c r="P365"/>
  <c r="R365" s="1"/>
  <c r="V365" s="1"/>
  <c r="S358"/>
  <c r="S351"/>
  <c r="P351"/>
  <c r="R351" s="1"/>
  <c r="V351" s="1"/>
  <c r="P347"/>
  <c r="R347" s="1"/>
  <c r="P341"/>
  <c r="R341" s="1"/>
  <c r="S340"/>
  <c r="F552"/>
  <c r="S656"/>
  <c r="P652"/>
  <c r="R652" s="1"/>
  <c r="G652" s="1"/>
  <c r="F652"/>
  <c r="S647"/>
  <c r="P647"/>
  <c r="R647" s="1"/>
  <c r="G647" s="1"/>
  <c r="S641"/>
  <c r="P641"/>
  <c r="R641" s="1"/>
  <c r="F632"/>
  <c r="S632"/>
  <c r="V632"/>
  <c r="B632" s="1"/>
  <c r="P623"/>
  <c r="R623" s="1"/>
  <c r="F623"/>
  <c r="P621"/>
  <c r="R621"/>
  <c r="P619"/>
  <c r="R619" s="1"/>
  <c r="S618"/>
  <c r="F616"/>
  <c r="S616"/>
  <c r="F613"/>
  <c r="S613"/>
  <c r="S608"/>
  <c r="F601"/>
  <c r="S601"/>
  <c r="G601" s="1"/>
  <c r="P601"/>
  <c r="R601" s="1"/>
  <c r="S591"/>
  <c r="P591"/>
  <c r="R591"/>
  <c r="F589"/>
  <c r="R589"/>
  <c r="P586"/>
  <c r="R586"/>
  <c r="P580"/>
  <c r="R580"/>
  <c r="S580"/>
  <c r="F580"/>
  <c r="S579"/>
  <c r="F579"/>
  <c r="P579"/>
  <c r="R579"/>
  <c r="V579" s="1"/>
  <c r="B579" s="1"/>
  <c r="P572"/>
  <c r="R572"/>
  <c r="S562"/>
  <c r="P557"/>
  <c r="R557" s="1"/>
  <c r="F557"/>
  <c r="S535"/>
  <c r="V535" s="1"/>
  <c r="B535" s="1"/>
  <c r="P535"/>
  <c r="R535"/>
  <c r="F535"/>
  <c r="P520"/>
  <c r="R520"/>
  <c r="G520" s="1"/>
  <c r="F520"/>
  <c r="F518"/>
  <c r="S518"/>
  <c r="S515"/>
  <c r="V515" s="1"/>
  <c r="P515"/>
  <c r="R515" s="1"/>
  <c r="F515"/>
  <c r="S511"/>
  <c r="F511"/>
  <c r="P511"/>
  <c r="R511"/>
  <c r="G511" s="1"/>
  <c r="S510"/>
  <c r="P509"/>
  <c r="R509" s="1"/>
  <c r="V509" s="1"/>
  <c r="B509" s="1"/>
  <c r="S506"/>
  <c r="S502"/>
  <c r="F649"/>
  <c r="S650"/>
  <c r="S640"/>
  <c r="V640" s="1"/>
  <c r="G640"/>
  <c r="S586"/>
  <c r="P584"/>
  <c r="R584" s="1"/>
  <c r="S573"/>
  <c r="S572"/>
  <c r="P562"/>
  <c r="R562" s="1"/>
  <c r="S557"/>
  <c r="S556"/>
  <c r="R550"/>
  <c r="P544"/>
  <c r="R544"/>
  <c r="S539"/>
  <c r="S527"/>
  <c r="P524"/>
  <c r="R524"/>
  <c r="P508"/>
  <c r="R508" s="1"/>
  <c r="P504"/>
  <c r="R504"/>
  <c r="S495"/>
  <c r="P618"/>
  <c r="R618"/>
  <c r="G618" s="1"/>
  <c r="V568"/>
  <c r="B568"/>
  <c r="P566"/>
  <c r="R566" s="1"/>
  <c r="P548"/>
  <c r="R548"/>
  <c r="P539"/>
  <c r="R539" s="1"/>
  <c r="P538"/>
  <c r="R538"/>
  <c r="G538" s="1"/>
  <c r="P518"/>
  <c r="R518" s="1"/>
  <c r="V518" s="1"/>
  <c r="P510"/>
  <c r="R510"/>
  <c r="V510" s="1"/>
  <c r="B510" s="1"/>
  <c r="P498"/>
  <c r="R498" s="1"/>
  <c r="R139" i="8"/>
  <c r="G139" s="1"/>
  <c r="R155"/>
  <c r="R163"/>
  <c r="P570" i="3"/>
  <c r="R570" s="1"/>
  <c r="G570" s="1"/>
  <c r="S565"/>
  <c r="P561"/>
  <c r="R561"/>
  <c r="G561" s="1"/>
  <c r="P554"/>
  <c r="R554"/>
  <c r="P546"/>
  <c r="R546"/>
  <c r="G546" s="1"/>
  <c r="S537"/>
  <c r="P534"/>
  <c r="R534" s="1"/>
  <c r="V534" s="1"/>
  <c r="S531"/>
  <c r="P528"/>
  <c r="R528"/>
  <c r="P526"/>
  <c r="R526"/>
  <c r="P522"/>
  <c r="R522"/>
  <c r="P506"/>
  <c r="R506" s="1"/>
  <c r="P502"/>
  <c r="R502"/>
  <c r="G502" s="1"/>
  <c r="V212" i="8"/>
  <c r="B212" s="1"/>
  <c r="G212"/>
  <c r="V264"/>
  <c r="B264" s="1"/>
  <c r="G264"/>
  <c r="V270"/>
  <c r="B270"/>
  <c r="G270"/>
  <c r="V340"/>
  <c r="B340" s="1"/>
  <c r="G340"/>
  <c r="R636"/>
  <c r="T128"/>
  <c r="Q128"/>
  <c r="R128" s="1"/>
  <c r="T124"/>
  <c r="Q124"/>
  <c r="R124"/>
  <c r="T120"/>
  <c r="Q120"/>
  <c r="R120"/>
  <c r="V120" s="1"/>
  <c r="T116"/>
  <c r="V116" s="1"/>
  <c r="Q116"/>
  <c r="R116"/>
  <c r="T112"/>
  <c r="Q112"/>
  <c r="R112" s="1"/>
  <c r="V112" s="1"/>
  <c r="B112" s="1"/>
  <c r="T87"/>
  <c r="V87" s="1"/>
  <c r="U87"/>
  <c r="Q87"/>
  <c r="R87" s="1"/>
  <c r="T23"/>
  <c r="U23"/>
  <c r="Q23"/>
  <c r="Q164"/>
  <c r="R164"/>
  <c r="G164" s="1"/>
  <c r="U163"/>
  <c r="T159"/>
  <c r="Q156"/>
  <c r="R156" s="1"/>
  <c r="U155"/>
  <c r="T151"/>
  <c r="V151" s="1"/>
  <c r="G151"/>
  <c r="Q148"/>
  <c r="R148"/>
  <c r="U147"/>
  <c r="T143"/>
  <c r="Q140"/>
  <c r="R140"/>
  <c r="G140" s="1"/>
  <c r="U139"/>
  <c r="T135"/>
  <c r="Q132"/>
  <c r="R132"/>
  <c r="U131"/>
  <c r="U130"/>
  <c r="Q18"/>
  <c r="R18"/>
  <c r="T18"/>
  <c r="T14"/>
  <c r="U14"/>
  <c r="Q14"/>
  <c r="R14" s="1"/>
  <c r="G14" s="1"/>
  <c r="U11"/>
  <c r="Q11"/>
  <c r="R11" s="1"/>
  <c r="V10"/>
  <c r="B10"/>
  <c r="R23"/>
  <c r="V304"/>
  <c r="B304" s="1"/>
  <c r="G304"/>
  <c r="V565"/>
  <c r="B565" s="1"/>
  <c r="G565"/>
  <c r="Q162"/>
  <c r="R162"/>
  <c r="U161"/>
  <c r="T157"/>
  <c r="Q154"/>
  <c r="R154"/>
  <c r="U153"/>
  <c r="T149"/>
  <c r="V149"/>
  <c r="B149" s="1"/>
  <c r="Q146"/>
  <c r="R146" s="1"/>
  <c r="U145"/>
  <c r="V145" s="1"/>
  <c r="B145"/>
  <c r="T141"/>
  <c r="Q138"/>
  <c r="R138"/>
  <c r="U137"/>
  <c r="T133"/>
  <c r="Q130"/>
  <c r="R130" s="1"/>
  <c r="T129"/>
  <c r="T126"/>
  <c r="Q126"/>
  <c r="R126"/>
  <c r="G126" s="1"/>
  <c r="T125"/>
  <c r="V125" s="1"/>
  <c r="B125"/>
  <c r="T122"/>
  <c r="Q122"/>
  <c r="R122" s="1"/>
  <c r="T121"/>
  <c r="T118"/>
  <c r="Q118"/>
  <c r="R118"/>
  <c r="T117"/>
  <c r="T114"/>
  <c r="Q114"/>
  <c r="R114"/>
  <c r="T113"/>
  <c r="T110"/>
  <c r="Q110"/>
  <c r="R110"/>
  <c r="T109"/>
  <c r="V109"/>
  <c r="B109" s="1"/>
  <c r="U107"/>
  <c r="V107" s="1"/>
  <c r="B107" s="1"/>
  <c r="Q107"/>
  <c r="R107" s="1"/>
  <c r="U100"/>
  <c r="Q100"/>
  <c r="R100"/>
  <c r="T100"/>
  <c r="T92"/>
  <c r="T91"/>
  <c r="T90"/>
  <c r="U90"/>
  <c r="Q90"/>
  <c r="R90"/>
  <c r="Q31"/>
  <c r="R31" s="1"/>
  <c r="Q30"/>
  <c r="R30"/>
  <c r="T29"/>
  <c r="U29"/>
  <c r="T9"/>
  <c r="U9"/>
  <c r="Q9"/>
  <c r="R9"/>
  <c r="T6"/>
  <c r="T5"/>
  <c r="G10"/>
  <c r="T163"/>
  <c r="Q160"/>
  <c r="R160" s="1"/>
  <c r="U159"/>
  <c r="U158"/>
  <c r="T155"/>
  <c r="Q152"/>
  <c r="R152"/>
  <c r="U151"/>
  <c r="U150"/>
  <c r="T147"/>
  <c r="Q144"/>
  <c r="R144"/>
  <c r="U143"/>
  <c r="U142"/>
  <c r="T139"/>
  <c r="Q136"/>
  <c r="R136" s="1"/>
  <c r="U135"/>
  <c r="U134"/>
  <c r="T131"/>
  <c r="Q127"/>
  <c r="R127" s="1"/>
  <c r="Q123"/>
  <c r="R123"/>
  <c r="Q119"/>
  <c r="R119" s="1"/>
  <c r="Q115"/>
  <c r="R115"/>
  <c r="Q111"/>
  <c r="R111" s="1"/>
  <c r="Q92"/>
  <c r="R92"/>
  <c r="Q91"/>
  <c r="R91" s="1"/>
  <c r="U27"/>
  <c r="Q27"/>
  <c r="R27"/>
  <c r="U17"/>
  <c r="Q17"/>
  <c r="R17" s="1"/>
  <c r="V17" s="1"/>
  <c r="T17"/>
  <c r="T12"/>
  <c r="U12"/>
  <c r="G12" s="1"/>
  <c r="Q12"/>
  <c r="R12"/>
  <c r="Q6"/>
  <c r="R6"/>
  <c r="U3"/>
  <c r="Q3"/>
  <c r="R3" s="1"/>
  <c r="T3"/>
  <c r="G3" s="1"/>
  <c r="Q108"/>
  <c r="R108" s="1"/>
  <c r="Q106"/>
  <c r="R106"/>
  <c r="Q104"/>
  <c r="R104" s="1"/>
  <c r="Q102"/>
  <c r="R102"/>
  <c r="Q86"/>
  <c r="R86" s="1"/>
  <c r="T85"/>
  <c r="G85"/>
  <c r="Q98"/>
  <c r="R98" s="1"/>
  <c r="G98" s="1"/>
  <c r="Q96"/>
  <c r="R96"/>
  <c r="Q94"/>
  <c r="R94" s="1"/>
  <c r="Q89"/>
  <c r="R89"/>
  <c r="V89" s="1"/>
  <c r="Q81"/>
  <c r="R81" s="1"/>
  <c r="Q79"/>
  <c r="R79"/>
  <c r="Q77"/>
  <c r="R77" s="1"/>
  <c r="Q75"/>
  <c r="R75"/>
  <c r="Q73"/>
  <c r="R73" s="1"/>
  <c r="Q71"/>
  <c r="R71"/>
  <c r="Q69"/>
  <c r="R69" s="1"/>
  <c r="Q67"/>
  <c r="R67"/>
  <c r="Q65"/>
  <c r="R65" s="1"/>
  <c r="Q63"/>
  <c r="R63"/>
  <c r="Q61"/>
  <c r="R61" s="1"/>
  <c r="Q59"/>
  <c r="R59"/>
  <c r="Q57"/>
  <c r="R57" s="1"/>
  <c r="Q55"/>
  <c r="R55"/>
  <c r="Q53"/>
  <c r="R53" s="1"/>
  <c r="Q51"/>
  <c r="R51"/>
  <c r="Q49"/>
  <c r="R49" s="1"/>
  <c r="Q47"/>
  <c r="R47"/>
  <c r="Q45"/>
  <c r="R45" s="1"/>
  <c r="Q43"/>
  <c r="R43"/>
  <c r="Q41"/>
  <c r="R41" s="1"/>
  <c r="Q39"/>
  <c r="R39"/>
  <c r="Q37"/>
  <c r="R37" s="1"/>
  <c r="Q35"/>
  <c r="R35"/>
  <c r="Q33"/>
  <c r="R33" s="1"/>
  <c r="Q5"/>
  <c r="R5"/>
  <c r="Q28"/>
  <c r="R28" s="1"/>
  <c r="Q25"/>
  <c r="R25"/>
  <c r="Q22"/>
  <c r="R22" s="1"/>
  <c r="G22" s="1"/>
  <c r="T21"/>
  <c r="Q20"/>
  <c r="R20" s="1"/>
  <c r="T19"/>
  <c r="Q16"/>
  <c r="R16"/>
  <c r="T15"/>
  <c r="U8"/>
  <c r="Q7"/>
  <c r="R7" s="1"/>
  <c r="U277"/>
  <c r="F277"/>
  <c r="U273"/>
  <c r="T273"/>
  <c r="Q261"/>
  <c r="R261" s="1"/>
  <c r="T261"/>
  <c r="U261"/>
  <c r="F261"/>
  <c r="Q213"/>
  <c r="R213"/>
  <c r="T213"/>
  <c r="G213" s="1"/>
  <c r="U213"/>
  <c r="F213"/>
  <c r="U98"/>
  <c r="U96"/>
  <c r="U94"/>
  <c r="U89"/>
  <c r="U81"/>
  <c r="U79"/>
  <c r="U77"/>
  <c r="U75"/>
  <c r="U73"/>
  <c r="U71"/>
  <c r="U69"/>
  <c r="U67"/>
  <c r="U65"/>
  <c r="U63"/>
  <c r="G63" s="1"/>
  <c r="U61"/>
  <c r="U59"/>
  <c r="U57"/>
  <c r="U55"/>
  <c r="U53"/>
  <c r="U51"/>
  <c r="U49"/>
  <c r="U47"/>
  <c r="G47" s="1"/>
  <c r="U45"/>
  <c r="U43"/>
  <c r="U41"/>
  <c r="U39"/>
  <c r="U37"/>
  <c r="U35"/>
  <c r="U33"/>
  <c r="U5"/>
  <c r="U28"/>
  <c r="G28" s="1"/>
  <c r="U25"/>
  <c r="U4"/>
  <c r="T266"/>
  <c r="U266"/>
  <c r="Q266"/>
  <c r="R266" s="1"/>
  <c r="F266"/>
  <c r="U228"/>
  <c r="T228"/>
  <c r="G228" s="1"/>
  <c r="Q228"/>
  <c r="R228" s="1"/>
  <c r="F228"/>
  <c r="Q226"/>
  <c r="R226"/>
  <c r="F226"/>
  <c r="U219"/>
  <c r="Q219"/>
  <c r="R219"/>
  <c r="T219"/>
  <c r="F219"/>
  <c r="Q195"/>
  <c r="R195"/>
  <c r="T195"/>
  <c r="F195"/>
  <c r="Q105"/>
  <c r="R105"/>
  <c r="Q103"/>
  <c r="R103"/>
  <c r="Q99"/>
  <c r="R99"/>
  <c r="Q88"/>
  <c r="R88"/>
  <c r="Q268"/>
  <c r="R268"/>
  <c r="T259"/>
  <c r="G259"/>
  <c r="F259"/>
  <c r="T226"/>
  <c r="U209"/>
  <c r="T209"/>
  <c r="Q209"/>
  <c r="R209"/>
  <c r="U13"/>
  <c r="Q298"/>
  <c r="R298" s="1"/>
  <c r="T298"/>
  <c r="U298"/>
  <c r="F298"/>
  <c r="Q289"/>
  <c r="R289" s="1"/>
  <c r="T268"/>
  <c r="F268"/>
  <c r="Q221"/>
  <c r="R221" s="1"/>
  <c r="T221"/>
  <c r="U221"/>
  <c r="G221" s="1"/>
  <c r="Q214"/>
  <c r="R214" s="1"/>
  <c r="T214"/>
  <c r="U214"/>
  <c r="U186"/>
  <c r="G186" s="1"/>
  <c r="T186"/>
  <c r="Q186"/>
  <c r="R186"/>
  <c r="F186"/>
  <c r="U173"/>
  <c r="T173"/>
  <c r="Q173"/>
  <c r="R173"/>
  <c r="F321"/>
  <c r="U288"/>
  <c r="U268"/>
  <c r="U259"/>
  <c r="T263"/>
  <c r="T262"/>
  <c r="V262"/>
  <c r="B262"/>
  <c r="U260"/>
  <c r="U255"/>
  <c r="V255" s="1"/>
  <c r="B255" s="1"/>
  <c r="Q254"/>
  <c r="R254"/>
  <c r="G254" s="1"/>
  <c r="U246"/>
  <c r="Q245"/>
  <c r="R245"/>
  <c r="T242"/>
  <c r="U241"/>
  <c r="U238"/>
  <c r="G238" s="1"/>
  <c r="V238"/>
  <c r="B238" s="1"/>
  <c r="Q237"/>
  <c r="R237"/>
  <c r="T234"/>
  <c r="U233"/>
  <c r="U230"/>
  <c r="Q229"/>
  <c r="R229" s="1"/>
  <c r="T227"/>
  <c r="V227"/>
  <c r="B227" s="1"/>
  <c r="U226"/>
  <c r="T224"/>
  <c r="T206"/>
  <c r="T198"/>
  <c r="T196"/>
  <c r="U195"/>
  <c r="T179"/>
  <c r="T176"/>
  <c r="T170"/>
  <c r="T168"/>
  <c r="U168"/>
  <c r="T327"/>
  <c r="T325"/>
  <c r="T323"/>
  <c r="T321"/>
  <c r="T319"/>
  <c r="T317"/>
  <c r="T315"/>
  <c r="V315" s="1"/>
  <c r="B315" s="1"/>
  <c r="T313"/>
  <c r="T311"/>
  <c r="T309"/>
  <c r="T305"/>
  <c r="T303"/>
  <c r="V303"/>
  <c r="B303" s="1"/>
  <c r="T301"/>
  <c r="T293"/>
  <c r="T291"/>
  <c r="T287"/>
  <c r="T285"/>
  <c r="Q284"/>
  <c r="R284"/>
  <c r="Q277"/>
  <c r="R277"/>
  <c r="T272"/>
  <c r="T267"/>
  <c r="T258"/>
  <c r="V258"/>
  <c r="B258" s="1"/>
  <c r="T299"/>
  <c r="T296"/>
  <c r="T294"/>
  <c r="T283"/>
  <c r="T281"/>
  <c r="T279"/>
  <c r="T276"/>
  <c r="T274"/>
  <c r="T269"/>
  <c r="T257"/>
  <c r="Q251"/>
  <c r="R251" s="1"/>
  <c r="V251" s="1"/>
  <c r="B251" s="1"/>
  <c r="T240"/>
  <c r="U225"/>
  <c r="T200"/>
  <c r="U187"/>
  <c r="U175"/>
  <c r="T169"/>
  <c r="U169"/>
  <c r="T220"/>
  <c r="U220"/>
  <c r="U198"/>
  <c r="U196"/>
  <c r="U179"/>
  <c r="T223"/>
  <c r="U223"/>
  <c r="U479"/>
  <c r="Q479"/>
  <c r="R479" s="1"/>
  <c r="U257"/>
  <c r="T253"/>
  <c r="U240"/>
  <c r="U232"/>
  <c r="U210"/>
  <c r="T175"/>
  <c r="U167"/>
  <c r="T222"/>
  <c r="U222"/>
  <c r="Q492"/>
  <c r="R492" s="1"/>
  <c r="U489"/>
  <c r="T489"/>
  <c r="U481"/>
  <c r="T481"/>
  <c r="U418"/>
  <c r="Q418"/>
  <c r="R418" s="1"/>
  <c r="T418"/>
  <c r="U217"/>
  <c r="V217"/>
  <c r="B217" s="1"/>
  <c r="U215"/>
  <c r="U208"/>
  <c r="U205"/>
  <c r="U203"/>
  <c r="U199"/>
  <c r="U194"/>
  <c r="U192"/>
  <c r="U190"/>
  <c r="V190" s="1"/>
  <c r="B190"/>
  <c r="U188"/>
  <c r="U184"/>
  <c r="U182"/>
  <c r="U180"/>
  <c r="U177"/>
  <c r="U172"/>
  <c r="U487"/>
  <c r="T487"/>
  <c r="U483"/>
  <c r="T483"/>
  <c r="V483" s="1"/>
  <c r="B483" s="1"/>
  <c r="U453"/>
  <c r="V453"/>
  <c r="B453" s="1"/>
  <c r="Q440"/>
  <c r="R440" s="1"/>
  <c r="Q490"/>
  <c r="R490" s="1"/>
  <c r="V490" s="1"/>
  <c r="B490" s="1"/>
  <c r="Q486"/>
  <c r="R486"/>
  <c r="V486" s="1"/>
  <c r="Q482"/>
  <c r="R482" s="1"/>
  <c r="U449"/>
  <c r="T449"/>
  <c r="Q427"/>
  <c r="R427" s="1"/>
  <c r="Q415"/>
  <c r="R415" s="1"/>
  <c r="T443"/>
  <c r="T426"/>
  <c r="V426" s="1"/>
  <c r="G426"/>
  <c r="U414"/>
  <c r="V414" s="1"/>
  <c r="B414" s="1"/>
  <c r="Q413"/>
  <c r="R413"/>
  <c r="T477"/>
  <c r="G477"/>
  <c r="T476"/>
  <c r="U475"/>
  <c r="U472"/>
  <c r="Q471"/>
  <c r="R471"/>
  <c r="T469"/>
  <c r="V469" s="1"/>
  <c r="B469" s="1"/>
  <c r="T468"/>
  <c r="U467"/>
  <c r="V467" s="1"/>
  <c r="B467" s="1"/>
  <c r="U464"/>
  <c r="V464"/>
  <c r="B464" s="1"/>
  <c r="Q463"/>
  <c r="R463" s="1"/>
  <c r="T460"/>
  <c r="U456"/>
  <c r="Q455"/>
  <c r="R455"/>
  <c r="T450"/>
  <c r="T448"/>
  <c r="V448"/>
  <c r="B448"/>
  <c r="U447"/>
  <c r="U441"/>
  <c r="V441" s="1"/>
  <c r="B441" s="1"/>
  <c r="Q439"/>
  <c r="R439"/>
  <c r="T436"/>
  <c r="V436"/>
  <c r="B436" s="1"/>
  <c r="T435"/>
  <c r="U434"/>
  <c r="G434"/>
  <c r="T428"/>
  <c r="U428"/>
  <c r="T421"/>
  <c r="U421"/>
  <c r="Q420"/>
  <c r="R420"/>
  <c r="U417"/>
  <c r="Q380"/>
  <c r="R380" s="1"/>
  <c r="T380"/>
  <c r="Q378"/>
  <c r="R378" s="1"/>
  <c r="G378" s="1"/>
  <c r="T373"/>
  <c r="V373"/>
  <c r="B373"/>
  <c r="Q367"/>
  <c r="R367" s="1"/>
  <c r="T367"/>
  <c r="U367"/>
  <c r="G367" s="1"/>
  <c r="Q364"/>
  <c r="R364" s="1"/>
  <c r="T364"/>
  <c r="U364"/>
  <c r="T362"/>
  <c r="G362" s="1"/>
  <c r="Q332"/>
  <c r="R332"/>
  <c r="T332"/>
  <c r="Q331"/>
  <c r="R331" s="1"/>
  <c r="T442"/>
  <c r="T474"/>
  <c r="T466"/>
  <c r="V466"/>
  <c r="B466" s="1"/>
  <c r="T458"/>
  <c r="T446"/>
  <c r="T433"/>
  <c r="T423"/>
  <c r="V423" s="1"/>
  <c r="B423" s="1"/>
  <c r="U423"/>
  <c r="T374"/>
  <c r="U374"/>
  <c r="Q368"/>
  <c r="R368"/>
  <c r="T349"/>
  <c r="U332"/>
  <c r="U430"/>
  <c r="T425"/>
  <c r="U425"/>
  <c r="T416"/>
  <c r="U416"/>
  <c r="Q388"/>
  <c r="R388"/>
  <c r="T388"/>
  <c r="U388"/>
  <c r="V388" s="1"/>
  <c r="B388" s="1"/>
  <c r="U380"/>
  <c r="U373"/>
  <c r="Q355"/>
  <c r="R355"/>
  <c r="T355"/>
  <c r="U355"/>
  <c r="Q352"/>
  <c r="R352"/>
  <c r="G352" s="1"/>
  <c r="T352"/>
  <c r="U352"/>
  <c r="T331"/>
  <c r="U442"/>
  <c r="T430"/>
  <c r="T478"/>
  <c r="U474"/>
  <c r="V474" s="1"/>
  <c r="B474" s="1"/>
  <c r="T470"/>
  <c r="U466"/>
  <c r="T462"/>
  <c r="U458"/>
  <c r="T454"/>
  <c r="G454" s="1"/>
  <c r="U446"/>
  <c r="T438"/>
  <c r="U433"/>
  <c r="T429"/>
  <c r="U429"/>
  <c r="T424"/>
  <c r="V424" s="1"/>
  <c r="B424" s="1"/>
  <c r="U424"/>
  <c r="T419"/>
  <c r="V419" s="1"/>
  <c r="B419" s="1"/>
  <c r="U419"/>
  <c r="Q417"/>
  <c r="R417"/>
  <c r="T385"/>
  <c r="U385"/>
  <c r="Q385"/>
  <c r="R385"/>
  <c r="G385" s="1"/>
  <c r="T379"/>
  <c r="U379"/>
  <c r="Q379"/>
  <c r="R379"/>
  <c r="T368"/>
  <c r="U362"/>
  <c r="Q362"/>
  <c r="R362"/>
  <c r="T358"/>
  <c r="U358"/>
  <c r="Q358"/>
  <c r="R358"/>
  <c r="Q349"/>
  <c r="R349"/>
  <c r="T335"/>
  <c r="U335"/>
  <c r="Q335"/>
  <c r="R335"/>
  <c r="U378"/>
  <c r="U377"/>
  <c r="U368"/>
  <c r="U345"/>
  <c r="Q344"/>
  <c r="R344" s="1"/>
  <c r="T342"/>
  <c r="U337"/>
  <c r="Q336"/>
  <c r="R336"/>
  <c r="Q333"/>
  <c r="R333"/>
  <c r="U409"/>
  <c r="U407"/>
  <c r="V407"/>
  <c r="B407" s="1"/>
  <c r="U405"/>
  <c r="U403"/>
  <c r="U401"/>
  <c r="U399"/>
  <c r="U397"/>
  <c r="U395"/>
  <c r="U381"/>
  <c r="G381"/>
  <c r="U375"/>
  <c r="U372"/>
  <c r="G372" s="1"/>
  <c r="V372"/>
  <c r="B372" s="1"/>
  <c r="U370"/>
  <c r="V370"/>
  <c r="B370"/>
  <c r="U356"/>
  <c r="U353"/>
  <c r="U351"/>
  <c r="U349"/>
  <c r="U348"/>
  <c r="U331"/>
  <c r="U393"/>
  <c r="U391"/>
  <c r="U389"/>
  <c r="U384"/>
  <c r="U369"/>
  <c r="U365"/>
  <c r="U360"/>
  <c r="G360" s="1"/>
  <c r="T346"/>
  <c r="U341"/>
  <c r="T338"/>
  <c r="V338"/>
  <c r="B338" s="1"/>
  <c r="T343"/>
  <c r="U339"/>
  <c r="T334"/>
  <c r="V334"/>
  <c r="B334" s="1"/>
  <c r="T656"/>
  <c r="U656"/>
  <c r="V656" s="1"/>
  <c r="B656" s="1"/>
  <c r="F656"/>
  <c r="U655"/>
  <c r="T655"/>
  <c r="T643"/>
  <c r="U643"/>
  <c r="Q643"/>
  <c r="R643"/>
  <c r="Q637"/>
  <c r="R637"/>
  <c r="Q654"/>
  <c r="R654"/>
  <c r="T654"/>
  <c r="U652"/>
  <c r="T652"/>
  <c r="V652" s="1"/>
  <c r="B652" s="1"/>
  <c r="G652"/>
  <c r="T633"/>
  <c r="F650"/>
  <c r="F649"/>
  <c r="F648"/>
  <c r="T653"/>
  <c r="T646"/>
  <c r="V646"/>
  <c r="B646" s="1"/>
  <c r="Q644"/>
  <c r="R644" s="1"/>
  <c r="U636"/>
  <c r="T636"/>
  <c r="U622"/>
  <c r="Q622"/>
  <c r="R622"/>
  <c r="T622"/>
  <c r="U621"/>
  <c r="Q645"/>
  <c r="R645"/>
  <c r="V645" s="1"/>
  <c r="B645" s="1"/>
  <c r="U645"/>
  <c r="U642"/>
  <c r="G642" s="1"/>
  <c r="Q642"/>
  <c r="R642"/>
  <c r="T638"/>
  <c r="U638"/>
  <c r="U637"/>
  <c r="T637"/>
  <c r="V637" s="1"/>
  <c r="B637" s="1"/>
  <c r="U632"/>
  <c r="T632"/>
  <c r="U627"/>
  <c r="T627"/>
  <c r="Q624"/>
  <c r="R624"/>
  <c r="U618"/>
  <c r="T618"/>
  <c r="U654"/>
  <c r="U653"/>
  <c r="G653" s="1"/>
  <c r="U650"/>
  <c r="T649"/>
  <c r="T648"/>
  <c r="U647"/>
  <c r="T647"/>
  <c r="T642"/>
  <c r="Q640"/>
  <c r="R640"/>
  <c r="G640" s="1"/>
  <c r="U635"/>
  <c r="Q635"/>
  <c r="R635"/>
  <c r="T635"/>
  <c r="U631"/>
  <c r="V631" s="1"/>
  <c r="B631" s="1"/>
  <c r="Q631"/>
  <c r="R631"/>
  <c r="T631"/>
  <c r="Q621"/>
  <c r="R621" s="1"/>
  <c r="V621" s="1"/>
  <c r="B621" s="1"/>
  <c r="T621"/>
  <c r="T619"/>
  <c r="Q619"/>
  <c r="R619" s="1"/>
  <c r="T641"/>
  <c r="U641"/>
  <c r="U639"/>
  <c r="T639"/>
  <c r="U633"/>
  <c r="Q633"/>
  <c r="R633"/>
  <c r="U629"/>
  <c r="T629"/>
  <c r="U628"/>
  <c r="Q628"/>
  <c r="R628"/>
  <c r="T628"/>
  <c r="V628" s="1"/>
  <c r="B628" s="1"/>
  <c r="U625"/>
  <c r="Q625"/>
  <c r="R625"/>
  <c r="T625"/>
  <c r="G625" s="1"/>
  <c r="U623"/>
  <c r="Q623"/>
  <c r="R623"/>
  <c r="T623"/>
  <c r="V623" s="1"/>
  <c r="B623" s="1"/>
  <c r="T610"/>
  <c r="Q610"/>
  <c r="R610"/>
  <c r="U609"/>
  <c r="Q609"/>
  <c r="R609" s="1"/>
  <c r="T609"/>
  <c r="U651"/>
  <c r="U630"/>
  <c r="T624"/>
  <c r="T617"/>
  <c r="V617"/>
  <c r="B617" s="1"/>
  <c r="U617"/>
  <c r="U615"/>
  <c r="Q607"/>
  <c r="R607" s="1"/>
  <c r="T607"/>
  <c r="U640"/>
  <c r="U634"/>
  <c r="T626"/>
  <c r="U619"/>
  <c r="U613"/>
  <c r="Q613"/>
  <c r="R613"/>
  <c r="T613"/>
  <c r="U610"/>
  <c r="T608"/>
  <c r="U608"/>
  <c r="U624"/>
  <c r="U616"/>
  <c r="G616" s="1"/>
  <c r="T616"/>
  <c r="V616"/>
  <c r="B616" s="1"/>
  <c r="T592"/>
  <c r="Q615"/>
  <c r="R615"/>
  <c r="G615" s="1"/>
  <c r="T611"/>
  <c r="T606"/>
  <c r="T604"/>
  <c r="Q603"/>
  <c r="R603" s="1"/>
  <c r="Q602"/>
  <c r="R602"/>
  <c r="Q601"/>
  <c r="R601" s="1"/>
  <c r="U600"/>
  <c r="Q596"/>
  <c r="R596"/>
  <c r="U596"/>
  <c r="T588"/>
  <c r="Q588"/>
  <c r="R588"/>
  <c r="U588"/>
  <c r="Q582"/>
  <c r="R582" s="1"/>
  <c r="U582"/>
  <c r="T577"/>
  <c r="V577" s="1"/>
  <c r="B577" s="1"/>
  <c r="Q571"/>
  <c r="R571" s="1"/>
  <c r="U571"/>
  <c r="Q542"/>
  <c r="R542"/>
  <c r="T542"/>
  <c r="U542"/>
  <c r="U514"/>
  <c r="T514"/>
  <c r="T509"/>
  <c r="U509"/>
  <c r="Q509"/>
  <c r="R509"/>
  <c r="T597"/>
  <c r="Q597"/>
  <c r="R597" s="1"/>
  <c r="U597"/>
  <c r="U591"/>
  <c r="Q590"/>
  <c r="R590"/>
  <c r="T590"/>
  <c r="U583"/>
  <c r="Q583"/>
  <c r="R583"/>
  <c r="V583" s="1"/>
  <c r="B583" s="1"/>
  <c r="Q580"/>
  <c r="R580" s="1"/>
  <c r="U580"/>
  <c r="G580" s="1"/>
  <c r="Q579"/>
  <c r="R579"/>
  <c r="U573"/>
  <c r="T571"/>
  <c r="T555"/>
  <c r="Q541"/>
  <c r="R541" s="1"/>
  <c r="G541" s="1"/>
  <c r="U541"/>
  <c r="T541"/>
  <c r="T536"/>
  <c r="V536" s="1"/>
  <c r="B536"/>
  <c r="U536"/>
  <c r="Q535"/>
  <c r="R535" s="1"/>
  <c r="U532"/>
  <c r="T532"/>
  <c r="U500"/>
  <c r="T500"/>
  <c r="Q500"/>
  <c r="R500" s="1"/>
  <c r="T498"/>
  <c r="G498"/>
  <c r="U498"/>
  <c r="V498" s="1"/>
  <c r="U593"/>
  <c r="Q593"/>
  <c r="R593"/>
  <c r="Q592"/>
  <c r="R592" s="1"/>
  <c r="V592" s="1"/>
  <c r="B592" s="1"/>
  <c r="U592"/>
  <c r="Q585"/>
  <c r="R585"/>
  <c r="G585" s="1"/>
  <c r="U585"/>
  <c r="U577"/>
  <c r="U599"/>
  <c r="U598"/>
  <c r="Q595"/>
  <c r="R595"/>
  <c r="T595"/>
  <c r="U590"/>
  <c r="T586"/>
  <c r="U584"/>
  <c r="U581"/>
  <c r="T578"/>
  <c r="Q577"/>
  <c r="R577" s="1"/>
  <c r="U574"/>
  <c r="T563"/>
  <c r="T547"/>
  <c r="U540"/>
  <c r="T540"/>
  <c r="Q502"/>
  <c r="R502"/>
  <c r="T533"/>
  <c r="U533"/>
  <c r="T511"/>
  <c r="U511"/>
  <c r="Q567"/>
  <c r="R567" s="1"/>
  <c r="Q563"/>
  <c r="R563" s="1"/>
  <c r="G563" s="1"/>
  <c r="Q559"/>
  <c r="R559" s="1"/>
  <c r="Q555"/>
  <c r="R555"/>
  <c r="V555" s="1"/>
  <c r="Q551"/>
  <c r="R551" s="1"/>
  <c r="Q547"/>
  <c r="R547" s="1"/>
  <c r="T539"/>
  <c r="V539" s="1"/>
  <c r="B539" s="1"/>
  <c r="U539"/>
  <c r="Q537"/>
  <c r="R537" s="1"/>
  <c r="U529"/>
  <c r="T529"/>
  <c r="U515"/>
  <c r="T515"/>
  <c r="V515"/>
  <c r="B515" s="1"/>
  <c r="T520"/>
  <c r="U520"/>
  <c r="G520" s="1"/>
  <c r="T598"/>
  <c r="T593"/>
  <c r="Q589"/>
  <c r="R589"/>
  <c r="V589" s="1"/>
  <c r="B589" s="1"/>
  <c r="T583"/>
  <c r="Q581"/>
  <c r="R581" s="1"/>
  <c r="G581" s="1"/>
  <c r="Q573"/>
  <c r="R573" s="1"/>
  <c r="Q568"/>
  <c r="R568" s="1"/>
  <c r="T568"/>
  <c r="T566"/>
  <c r="G566"/>
  <c r="U566"/>
  <c r="T562"/>
  <c r="U562"/>
  <c r="T558"/>
  <c r="U558"/>
  <c r="T554"/>
  <c r="G554"/>
  <c r="U554"/>
  <c r="T550"/>
  <c r="U550"/>
  <c r="T546"/>
  <c r="U546"/>
  <c r="U537"/>
  <c r="G537" s="1"/>
  <c r="T516"/>
  <c r="U516"/>
  <c r="U510"/>
  <c r="Q510"/>
  <c r="R510" s="1"/>
  <c r="G510" s="1"/>
  <c r="Q496"/>
  <c r="R496"/>
  <c r="Q508"/>
  <c r="R508" s="1"/>
  <c r="Q594"/>
  <c r="R594"/>
  <c r="V594" s="1"/>
  <c r="B594" s="1"/>
  <c r="Q586"/>
  <c r="R586" s="1"/>
  <c r="Q584"/>
  <c r="R584"/>
  <c r="T582"/>
  <c r="G582" s="1"/>
  <c r="T572"/>
  <c r="Q569"/>
  <c r="R569" s="1"/>
  <c r="U567"/>
  <c r="G567" s="1"/>
  <c r="T564"/>
  <c r="U564"/>
  <c r="T560"/>
  <c r="U560"/>
  <c r="T556"/>
  <c r="U556"/>
  <c r="T552"/>
  <c r="U552"/>
  <c r="T548"/>
  <c r="U548"/>
  <c r="T543"/>
  <c r="U543"/>
  <c r="Q540"/>
  <c r="R540" s="1"/>
  <c r="U531"/>
  <c r="Q531"/>
  <c r="R531"/>
  <c r="U527"/>
  <c r="Q527"/>
  <c r="R527"/>
  <c r="V527" s="1"/>
  <c r="U525"/>
  <c r="T525"/>
  <c r="U495"/>
  <c r="Q534"/>
  <c r="R534"/>
  <c r="T522"/>
  <c r="U522"/>
  <c r="T507"/>
  <c r="U507"/>
  <c r="V507" s="1"/>
  <c r="B507" s="1"/>
  <c r="U502"/>
  <c r="U496"/>
  <c r="U538"/>
  <c r="U534"/>
  <c r="G534" s="1"/>
  <c r="T524"/>
  <c r="U524"/>
  <c r="Q523"/>
  <c r="R523"/>
  <c r="V523" s="1"/>
  <c r="B523" s="1"/>
  <c r="U521"/>
  <c r="T513"/>
  <c r="U513"/>
  <c r="G513" s="1"/>
  <c r="Q512"/>
  <c r="R512" s="1"/>
  <c r="G512" s="1"/>
  <c r="U508"/>
  <c r="T501"/>
  <c r="U501"/>
  <c r="Q499"/>
  <c r="R499" s="1"/>
  <c r="U526"/>
  <c r="T497"/>
  <c r="Q545"/>
  <c r="R545"/>
  <c r="T538"/>
  <c r="V538" s="1"/>
  <c r="B538" s="1"/>
  <c r="Q530"/>
  <c r="R530" s="1"/>
  <c r="U523"/>
  <c r="T518"/>
  <c r="V518"/>
  <c r="B518" s="1"/>
  <c r="U518"/>
  <c r="Q517"/>
  <c r="R517"/>
  <c r="U512"/>
  <c r="T505"/>
  <c r="B505"/>
  <c r="U505"/>
  <c r="V505" s="1"/>
  <c r="Q504"/>
  <c r="R504"/>
  <c r="U499"/>
  <c r="V581"/>
  <c r="B581" s="1"/>
  <c r="G571"/>
  <c r="V615"/>
  <c r="B615" s="1"/>
  <c r="V633"/>
  <c r="B633" s="1"/>
  <c r="G633"/>
  <c r="V378"/>
  <c r="B378" s="1"/>
  <c r="B486"/>
  <c r="G486"/>
  <c r="V254"/>
  <c r="B254" s="1"/>
  <c r="V213"/>
  <c r="B213" s="1"/>
  <c r="V12"/>
  <c r="B12"/>
  <c r="V508"/>
  <c r="B508"/>
  <c r="V563"/>
  <c r="B563" s="1"/>
  <c r="V500"/>
  <c r="B500"/>
  <c r="G500"/>
  <c r="V590"/>
  <c r="B590" s="1"/>
  <c r="G590"/>
  <c r="V622"/>
  <c r="B622" s="1"/>
  <c r="V336"/>
  <c r="B336" s="1"/>
  <c r="G336"/>
  <c r="V335"/>
  <c r="B335"/>
  <c r="V25"/>
  <c r="B25" s="1"/>
  <c r="G25"/>
  <c r="B89"/>
  <c r="G89"/>
  <c r="V92"/>
  <c r="B92" s="1"/>
  <c r="G92"/>
  <c r="B116"/>
  <c r="G116"/>
  <c r="V512"/>
  <c r="B512" s="1"/>
  <c r="G523"/>
  <c r="V537"/>
  <c r="B537" s="1"/>
  <c r="V567"/>
  <c r="B567" s="1"/>
  <c r="G583"/>
  <c r="V509"/>
  <c r="B509" s="1"/>
  <c r="V610"/>
  <c r="B610" s="1"/>
  <c r="G610"/>
  <c r="G645"/>
  <c r="V385"/>
  <c r="B385" s="1"/>
  <c r="G251"/>
  <c r="V20"/>
  <c r="B20"/>
  <c r="G20"/>
  <c r="V30"/>
  <c r="B30" s="1"/>
  <c r="G30"/>
  <c r="V140"/>
  <c r="B140"/>
  <c r="V164"/>
  <c r="B164" s="1"/>
  <c r="G112"/>
  <c r="B120"/>
  <c r="G120"/>
  <c r="V355"/>
  <c r="B355" s="1"/>
  <c r="G355"/>
  <c r="B17"/>
  <c r="G17"/>
  <c r="V110"/>
  <c r="B110" s="1"/>
  <c r="G110"/>
  <c r="V126"/>
  <c r="B126" s="1"/>
  <c r="G592"/>
  <c r="V625"/>
  <c r="B625" s="1"/>
  <c r="G637"/>
  <c r="G388"/>
  <c r="G368"/>
  <c r="G490"/>
  <c r="V16"/>
  <c r="B16" s="1"/>
  <c r="G16"/>
  <c r="V22"/>
  <c r="B22" s="1"/>
  <c r="V98"/>
  <c r="B98"/>
  <c r="G107"/>
  <c r="V156"/>
  <c r="B156" s="1"/>
  <c r="G156"/>
  <c r="B87"/>
  <c r="V510"/>
  <c r="B510"/>
  <c r="B555"/>
  <c r="G555"/>
  <c r="V541"/>
  <c r="B541"/>
  <c r="V640"/>
  <c r="B640" s="1"/>
  <c r="B527"/>
  <c r="G527"/>
  <c r="G589"/>
  <c r="V148"/>
  <c r="B148" s="1"/>
  <c r="G148"/>
  <c r="V653"/>
  <c r="B653" s="1"/>
  <c r="G518"/>
  <c r="B498"/>
  <c r="V434"/>
  <c r="B434" s="1"/>
  <c r="B426"/>
  <c r="G419"/>
  <c r="V381"/>
  <c r="B381"/>
  <c r="V360"/>
  <c r="B360" s="1"/>
  <c r="G190"/>
  <c r="G656"/>
  <c r="V636"/>
  <c r="B636"/>
  <c r="V566"/>
  <c r="B566" s="1"/>
  <c r="V554"/>
  <c r="B554" s="1"/>
  <c r="G539"/>
  <c r="G507"/>
  <c r="V477"/>
  <c r="B477" s="1"/>
  <c r="G469"/>
  <c r="G464"/>
  <c r="V259"/>
  <c r="B259" s="1"/>
  <c r="V528" i="3"/>
  <c r="B528" s="1"/>
  <c r="G528"/>
  <c r="V546"/>
  <c r="B546" s="1"/>
  <c r="V570"/>
  <c r="B570"/>
  <c r="G155" i="8"/>
  <c r="V155"/>
  <c r="B155"/>
  <c r="B151"/>
  <c r="G145"/>
  <c r="G509" i="3"/>
  <c r="G535"/>
  <c r="B640"/>
  <c r="V347"/>
  <c r="B347" s="1"/>
  <c r="G347"/>
  <c r="B365"/>
  <c r="G365"/>
  <c r="V514"/>
  <c r="B514" s="1"/>
  <c r="G553"/>
  <c r="G571"/>
  <c r="B571"/>
  <c r="V574"/>
  <c r="B574" s="1"/>
  <c r="V631"/>
  <c r="B631"/>
  <c r="G525"/>
  <c r="B540"/>
  <c r="G540"/>
  <c r="G592"/>
  <c r="B592"/>
  <c r="V599"/>
  <c r="B599" s="1"/>
  <c r="G612"/>
  <c r="G626"/>
  <c r="V385"/>
  <c r="B385"/>
  <c r="G439"/>
  <c r="V470"/>
  <c r="B470" s="1"/>
  <c r="V217"/>
  <c r="B217"/>
  <c r="V233"/>
  <c r="B233"/>
  <c r="G233"/>
  <c r="P249"/>
  <c r="R249"/>
  <c r="F249"/>
  <c r="G288"/>
  <c r="B288"/>
  <c r="V300"/>
  <c r="B300"/>
  <c r="G300"/>
  <c r="G315"/>
  <c r="G600"/>
  <c r="B389"/>
  <c r="G389"/>
  <c r="G408"/>
  <c r="V419"/>
  <c r="B419" s="1"/>
  <c r="G419"/>
  <c r="V423"/>
  <c r="B423" s="1"/>
  <c r="V450"/>
  <c r="B450" s="1"/>
  <c r="G469"/>
  <c r="V193"/>
  <c r="B193"/>
  <c r="G246"/>
  <c r="V296"/>
  <c r="B296"/>
  <c r="G23"/>
  <c r="B38"/>
  <c r="G38"/>
  <c r="V144"/>
  <c r="B144" s="1"/>
  <c r="G144"/>
  <c r="V160"/>
  <c r="B160" s="1"/>
  <c r="G635"/>
  <c r="G477"/>
  <c r="V187"/>
  <c r="B187" s="1"/>
  <c r="G286"/>
  <c r="G587"/>
  <c r="V597"/>
  <c r="B597"/>
  <c r="G597"/>
  <c r="V614"/>
  <c r="B614" s="1"/>
  <c r="V431"/>
  <c r="B431"/>
  <c r="V173"/>
  <c r="B173" s="1"/>
  <c r="B245"/>
  <c r="B18"/>
  <c r="V109"/>
  <c r="B109" s="1"/>
  <c r="B295"/>
  <c r="G319"/>
  <c r="G322"/>
  <c r="V55"/>
  <c r="B55"/>
  <c r="G137"/>
  <c r="G263"/>
  <c r="G617" i="8"/>
  <c r="G483"/>
  <c r="G424"/>
  <c r="G407"/>
  <c r="G338"/>
  <c r="G334"/>
  <c r="G262"/>
  <c r="G258"/>
  <c r="G646"/>
  <c r="G436"/>
  <c r="V85"/>
  <c r="B85" s="1"/>
  <c r="V554" i="3"/>
  <c r="B554" s="1"/>
  <c r="G554"/>
  <c r="G163" i="8"/>
  <c r="V163"/>
  <c r="B163" s="1"/>
  <c r="G149"/>
  <c r="G135"/>
  <c r="G125"/>
  <c r="G109"/>
  <c r="V580" i="3"/>
  <c r="B580" s="1"/>
  <c r="V647"/>
  <c r="B647" s="1"/>
  <c r="B351"/>
  <c r="G351"/>
  <c r="G551"/>
  <c r="V556"/>
  <c r="B556" s="1"/>
  <c r="G556"/>
  <c r="B615"/>
  <c r="V628"/>
  <c r="B628"/>
  <c r="V345"/>
  <c r="B345" s="1"/>
  <c r="V369"/>
  <c r="B369" s="1"/>
  <c r="G369"/>
  <c r="G602"/>
  <c r="V602"/>
  <c r="B602" s="1"/>
  <c r="B625"/>
  <c r="G625"/>
  <c r="V633"/>
  <c r="B633" s="1"/>
  <c r="V644"/>
  <c r="B644" s="1"/>
  <c r="V558"/>
  <c r="B558"/>
  <c r="G632"/>
  <c r="G383"/>
  <c r="V433"/>
  <c r="B433" s="1"/>
  <c r="G474"/>
  <c r="V474"/>
  <c r="B474" s="1"/>
  <c r="V174"/>
  <c r="B174" s="1"/>
  <c r="G212"/>
  <c r="B212"/>
  <c r="G259"/>
  <c r="V259"/>
  <c r="B259"/>
  <c r="B266"/>
  <c r="G266"/>
  <c r="G291"/>
  <c r="V291"/>
  <c r="B291" s="1"/>
  <c r="V21"/>
  <c r="B21" s="1"/>
  <c r="V500"/>
  <c r="B500" s="1"/>
  <c r="G500"/>
  <c r="V512"/>
  <c r="B512" s="1"/>
  <c r="V361"/>
  <c r="B361" s="1"/>
  <c r="G361"/>
  <c r="V182"/>
  <c r="B182"/>
  <c r="G201"/>
  <c r="V304"/>
  <c r="B304" s="1"/>
  <c r="G26"/>
  <c r="V26"/>
  <c r="B26" s="1"/>
  <c r="V132"/>
  <c r="B132" s="1"/>
  <c r="V148"/>
  <c r="B148" s="1"/>
  <c r="G164"/>
  <c r="B497"/>
  <c r="G497"/>
  <c r="V608"/>
  <c r="B608"/>
  <c r="B349"/>
  <c r="V403"/>
  <c r="B403" s="1"/>
  <c r="V421"/>
  <c r="B421" s="1"/>
  <c r="G421"/>
  <c r="V475"/>
  <c r="B475" s="1"/>
  <c r="B481"/>
  <c r="G481"/>
  <c r="V167"/>
  <c r="B167" s="1"/>
  <c r="V177"/>
  <c r="B177"/>
  <c r="V213"/>
  <c r="B213" s="1"/>
  <c r="G213"/>
  <c r="V253"/>
  <c r="B253" s="1"/>
  <c r="V542"/>
  <c r="B542" s="1"/>
  <c r="V334"/>
  <c r="B334"/>
  <c r="V360"/>
  <c r="B360" s="1"/>
  <c r="B418"/>
  <c r="G418"/>
  <c r="V229"/>
  <c r="B229" s="1"/>
  <c r="G229"/>
  <c r="G238"/>
  <c r="V238"/>
  <c r="B238" s="1"/>
  <c r="V254"/>
  <c r="B254"/>
  <c r="G254"/>
  <c r="G85"/>
  <c r="V27"/>
  <c r="B27"/>
  <c r="G27"/>
  <c r="V29"/>
  <c r="B29" s="1"/>
  <c r="G29"/>
  <c r="G43"/>
  <c r="G129"/>
  <c r="G92"/>
  <c r="V92"/>
  <c r="B92" s="1"/>
  <c r="G515" i="8"/>
  <c r="G467"/>
  <c r="G373"/>
  <c r="G217"/>
  <c r="G536"/>
  <c r="V529"/>
  <c r="B529" s="1"/>
  <c r="G505"/>
  <c r="G453"/>
  <c r="G448"/>
  <c r="G441"/>
  <c r="G370"/>
  <c r="G315"/>
  <c r="G303"/>
  <c r="G227"/>
  <c r="B534" i="3"/>
  <c r="G534"/>
  <c r="V561"/>
  <c r="B561" s="1"/>
  <c r="V139" i="8"/>
  <c r="B139" s="1"/>
  <c r="G510" i="3"/>
  <c r="V548"/>
  <c r="B548" s="1"/>
  <c r="V618"/>
  <c r="B618"/>
  <c r="V550"/>
  <c r="B550" s="1"/>
  <c r="G550"/>
  <c r="V511"/>
  <c r="B511" s="1"/>
  <c r="G515"/>
  <c r="B515"/>
  <c r="V341"/>
  <c r="B341" s="1"/>
  <c r="G341"/>
  <c r="V505"/>
  <c r="B505" s="1"/>
  <c r="G582"/>
  <c r="V651"/>
  <c r="B651" s="1"/>
  <c r="V352"/>
  <c r="B352" s="1"/>
  <c r="V529"/>
  <c r="B529" s="1"/>
  <c r="G541"/>
  <c r="B564"/>
  <c r="G564"/>
  <c r="V642"/>
  <c r="B642" s="1"/>
  <c r="G642"/>
  <c r="V343"/>
  <c r="B343"/>
  <c r="V375"/>
  <c r="B375" s="1"/>
  <c r="G256"/>
  <c r="G267"/>
  <c r="V267"/>
  <c r="B267" s="1"/>
  <c r="G308"/>
  <c r="V350"/>
  <c r="B350" s="1"/>
  <c r="G350"/>
  <c r="V356"/>
  <c r="B356"/>
  <c r="G387"/>
  <c r="V425"/>
  <c r="B425"/>
  <c r="V454"/>
  <c r="B454" s="1"/>
  <c r="V471"/>
  <c r="B471" s="1"/>
  <c r="G471"/>
  <c r="V483"/>
  <c r="B483" s="1"/>
  <c r="G483"/>
  <c r="G237"/>
  <c r="V237"/>
  <c r="B237" s="1"/>
  <c r="S250"/>
  <c r="G311"/>
  <c r="V311"/>
  <c r="B311" s="1"/>
  <c r="G327"/>
  <c r="V327"/>
  <c r="B327"/>
  <c r="G5"/>
  <c r="G78"/>
  <c r="V78"/>
  <c r="B78"/>
  <c r="V120"/>
  <c r="B120"/>
  <c r="G120"/>
  <c r="B136"/>
  <c r="G136"/>
  <c r="G152"/>
  <c r="V152"/>
  <c r="B152"/>
  <c r="G445"/>
  <c r="V189"/>
  <c r="B189" s="1"/>
  <c r="V207"/>
  <c r="B207"/>
  <c r="G241"/>
  <c r="G569"/>
  <c r="V588"/>
  <c r="B588" s="1"/>
  <c r="G638"/>
  <c r="V638"/>
  <c r="B638"/>
  <c r="V364"/>
  <c r="B364" s="1"/>
  <c r="B367"/>
  <c r="G367"/>
  <c r="G388"/>
  <c r="V388"/>
  <c r="B388" s="1"/>
  <c r="G407"/>
  <c r="B407"/>
  <c r="G424"/>
  <c r="G449"/>
  <c r="G198"/>
  <c r="G265"/>
  <c r="V265"/>
  <c r="B265" s="1"/>
  <c r="B278"/>
  <c r="G278"/>
  <c r="V293"/>
  <c r="B293" s="1"/>
  <c r="G95"/>
  <c r="B71"/>
  <c r="V19"/>
  <c r="B19" s="1"/>
  <c r="V35"/>
  <c r="B35"/>
  <c r="V67"/>
  <c r="B67" s="1"/>
  <c r="V91"/>
  <c r="B91" s="1"/>
  <c r="G121"/>
  <c r="G153"/>
  <c r="G39"/>
  <c r="V502"/>
  <c r="B502" s="1"/>
  <c r="V526"/>
  <c r="B526" s="1"/>
  <c r="B518"/>
  <c r="G566"/>
  <c r="V520"/>
  <c r="B520"/>
  <c r="V572"/>
  <c r="B572"/>
  <c r="G572"/>
  <c r="V605"/>
  <c r="B605" s="1"/>
  <c r="V609"/>
  <c r="B609"/>
  <c r="V645"/>
  <c r="B645"/>
  <c r="V335"/>
  <c r="B335" s="1"/>
  <c r="G335"/>
  <c r="G363"/>
  <c r="G527"/>
  <c r="V637"/>
  <c r="B637" s="1"/>
  <c r="V382"/>
  <c r="B382" s="1"/>
  <c r="V169"/>
  <c r="B169"/>
  <c r="B181"/>
  <c r="G220"/>
  <c r="V220"/>
  <c r="B220" s="1"/>
  <c r="V257"/>
  <c r="B257" s="1"/>
  <c r="V262"/>
  <c r="B262" s="1"/>
  <c r="V277"/>
  <c r="B277" s="1"/>
  <c r="G277"/>
  <c r="V282"/>
  <c r="B282" s="1"/>
  <c r="V313"/>
  <c r="B313"/>
  <c r="G313"/>
  <c r="V401"/>
  <c r="B401" s="1"/>
  <c r="G461"/>
  <c r="V487"/>
  <c r="B487"/>
  <c r="V34"/>
  <c r="B34" s="1"/>
  <c r="G34"/>
  <c r="G50"/>
  <c r="G66"/>
  <c r="V66"/>
  <c r="B66" s="1"/>
  <c r="V108"/>
  <c r="B108" s="1"/>
  <c r="G108"/>
  <c r="V140"/>
  <c r="B140"/>
  <c r="V577"/>
  <c r="B577"/>
  <c r="V643"/>
  <c r="B643"/>
  <c r="V379"/>
  <c r="B379" s="1"/>
  <c r="V466"/>
  <c r="B466" s="1"/>
  <c r="V485"/>
  <c r="B485"/>
  <c r="G485"/>
  <c r="V261"/>
  <c r="B261" s="1"/>
  <c r="V555"/>
  <c r="B555"/>
  <c r="G400"/>
  <c r="G447"/>
  <c r="V488"/>
  <c r="B488" s="1"/>
  <c r="G196"/>
  <c r="V196"/>
  <c r="B196" s="1"/>
  <c r="S249"/>
  <c r="V31"/>
  <c r="B31" s="1"/>
  <c r="G31"/>
  <c r="G249"/>
  <c r="V249"/>
  <c r="B249" s="1"/>
  <c r="G613" i="8" l="1"/>
  <c r="V613"/>
  <c r="B613" s="1"/>
  <c r="G405"/>
  <c r="V405"/>
  <c r="B405" s="1"/>
  <c r="V261"/>
  <c r="B261" s="1"/>
  <c r="G261"/>
  <c r="G348" i="3"/>
  <c r="V348"/>
  <c r="B348" s="1"/>
  <c r="V219"/>
  <c r="B219" s="1"/>
  <c r="G219"/>
  <c r="V430"/>
  <c r="B430" s="1"/>
  <c r="G430"/>
  <c r="V58"/>
  <c r="B58" s="1"/>
  <c r="G58"/>
  <c r="V627"/>
  <c r="B627" s="1"/>
  <c r="G627"/>
  <c r="V332"/>
  <c r="B332" s="1"/>
  <c r="G332"/>
  <c r="G211"/>
  <c r="V211"/>
  <c r="B211" s="1"/>
  <c r="G579"/>
  <c r="G644" i="8"/>
  <c r="V644"/>
  <c r="B644" s="1"/>
  <c r="V654"/>
  <c r="B654" s="1"/>
  <c r="G654"/>
  <c r="G557" i="3"/>
  <c r="V557"/>
  <c r="B557" s="1"/>
  <c r="V586"/>
  <c r="B586" s="1"/>
  <c r="G586"/>
  <c r="G591"/>
  <c r="V591"/>
  <c r="B591" s="1"/>
  <c r="G344"/>
  <c r="V344"/>
  <c r="B344" s="1"/>
  <c r="G353"/>
  <c r="V353"/>
  <c r="B353" s="1"/>
  <c r="V179"/>
  <c r="B179" s="1"/>
  <c r="G179"/>
  <c r="G473"/>
  <c r="V473"/>
  <c r="B473" s="1"/>
  <c r="V39" i="8"/>
  <c r="B39" s="1"/>
  <c r="G39"/>
  <c r="G55"/>
  <c r="V55"/>
  <c r="B55" s="1"/>
  <c r="V71"/>
  <c r="B71" s="1"/>
  <c r="G71"/>
  <c r="G96"/>
  <c r="V96"/>
  <c r="B96" s="1"/>
  <c r="V23"/>
  <c r="B23" s="1"/>
  <c r="G23"/>
  <c r="G371" i="3"/>
  <c r="V371"/>
  <c r="B371" s="1"/>
  <c r="V374"/>
  <c r="B374" s="1"/>
  <c r="G374"/>
  <c r="G442"/>
  <c r="V442"/>
  <c r="B442" s="1"/>
  <c r="G444"/>
  <c r="V444"/>
  <c r="B444" s="1"/>
  <c r="G476"/>
  <c r="V476"/>
  <c r="B476" s="1"/>
  <c r="V405"/>
  <c r="B405" s="1"/>
  <c r="G405"/>
  <c r="G538" i="8"/>
  <c r="V643"/>
  <c r="B643" s="1"/>
  <c r="G643"/>
  <c r="G364"/>
  <c r="V364"/>
  <c r="B364" s="1"/>
  <c r="V475"/>
  <c r="B475" s="1"/>
  <c r="G475"/>
  <c r="G283"/>
  <c r="V283"/>
  <c r="B283" s="1"/>
  <c r="V266"/>
  <c r="B266" s="1"/>
  <c r="G266"/>
  <c r="G619" i="3"/>
  <c r="V619"/>
  <c r="B619" s="1"/>
  <c r="G441"/>
  <c r="V441"/>
  <c r="B441" s="1"/>
  <c r="V465"/>
  <c r="B465" s="1"/>
  <c r="G465"/>
  <c r="V540" i="8"/>
  <c r="B540" s="1"/>
  <c r="G540"/>
  <c r="G496"/>
  <c r="V496"/>
  <c r="B496" s="1"/>
  <c r="G546"/>
  <c r="V546"/>
  <c r="B546" s="1"/>
  <c r="G542"/>
  <c r="V542"/>
  <c r="B542" s="1"/>
  <c r="G588"/>
  <c r="V588"/>
  <c r="B588" s="1"/>
  <c r="G596"/>
  <c r="V596"/>
  <c r="B596" s="1"/>
  <c r="G624"/>
  <c r="V624"/>
  <c r="B624" s="1"/>
  <c r="G632"/>
  <c r="V632"/>
  <c r="B632" s="1"/>
  <c r="G192"/>
  <c r="V192"/>
  <c r="B192" s="1"/>
  <c r="V214"/>
  <c r="B214" s="1"/>
  <c r="G214"/>
  <c r="G209"/>
  <c r="V209"/>
  <c r="B209" s="1"/>
  <c r="G268"/>
  <c r="V268"/>
  <c r="B268" s="1"/>
  <c r="G195"/>
  <c r="V195"/>
  <c r="B195" s="1"/>
  <c r="G219"/>
  <c r="V219"/>
  <c r="B219" s="1"/>
  <c r="G226"/>
  <c r="V226"/>
  <c r="B226" s="1"/>
  <c r="V9"/>
  <c r="B9" s="1"/>
  <c r="G9"/>
  <c r="V118"/>
  <c r="B118" s="1"/>
  <c r="G118"/>
  <c r="G641" i="3"/>
  <c r="V641"/>
  <c r="B641" s="1"/>
  <c r="V634"/>
  <c r="B634" s="1"/>
  <c r="G634"/>
  <c r="G333"/>
  <c r="V333"/>
  <c r="B333" s="1"/>
  <c r="G395"/>
  <c r="V395"/>
  <c r="B395" s="1"/>
  <c r="V271"/>
  <c r="B271" s="1"/>
  <c r="G271"/>
  <c r="G399"/>
  <c r="V399"/>
  <c r="B399" s="1"/>
  <c r="V415"/>
  <c r="B415" s="1"/>
  <c r="G415"/>
  <c r="V289"/>
  <c r="B289" s="1"/>
  <c r="G289"/>
  <c r="V418" i="8"/>
  <c r="B418" s="1"/>
  <c r="G418"/>
  <c r="V91"/>
  <c r="B91" s="1"/>
  <c r="G91"/>
  <c r="G133"/>
  <c r="V133"/>
  <c r="B133" s="1"/>
  <c r="V124"/>
  <c r="B124" s="1"/>
  <c r="G124"/>
  <c r="G613" i="3"/>
  <c r="V613"/>
  <c r="B613" s="1"/>
  <c r="V413"/>
  <c r="B413" s="1"/>
  <c r="G413"/>
  <c r="G275"/>
  <c r="V275"/>
  <c r="B275" s="1"/>
  <c r="V324"/>
  <c r="B324" s="1"/>
  <c r="G324"/>
  <c r="G491"/>
  <c r="V491"/>
  <c r="B491" s="1"/>
  <c r="G82"/>
  <c r="V82"/>
  <c r="B82" s="1"/>
  <c r="V116"/>
  <c r="B116" s="1"/>
  <c r="G116"/>
  <c r="V128"/>
  <c r="B128" s="1"/>
  <c r="G128"/>
  <c r="G581"/>
  <c r="V581"/>
  <c r="B581" s="1"/>
  <c r="G453"/>
  <c r="V453"/>
  <c r="B453" s="1"/>
  <c r="V186" i="8"/>
  <c r="B186" s="1"/>
  <c r="G621"/>
  <c r="V642"/>
  <c r="B642" s="1"/>
  <c r="V585"/>
  <c r="B585" s="1"/>
  <c r="V367"/>
  <c r="B367" s="1"/>
  <c r="V228"/>
  <c r="B228" s="1"/>
  <c r="V5"/>
  <c r="B5" s="1"/>
  <c r="V135"/>
  <c r="B135" s="1"/>
  <c r="V601" i="3"/>
  <c r="B601" s="1"/>
  <c r="V205"/>
  <c r="B205" s="1"/>
  <c r="V547" i="8"/>
  <c r="B547" s="1"/>
  <c r="G547"/>
  <c r="V559"/>
  <c r="B559" s="1"/>
  <c r="G559"/>
  <c r="G639"/>
  <c r="V639"/>
  <c r="B639" s="1"/>
  <c r="V619"/>
  <c r="B619" s="1"/>
  <c r="G619"/>
  <c r="G635"/>
  <c r="V635"/>
  <c r="B635" s="1"/>
  <c r="V358"/>
  <c r="B358" s="1"/>
  <c r="G358"/>
  <c r="V379"/>
  <c r="B379" s="1"/>
  <c r="G379"/>
  <c r="V573" i="3"/>
  <c r="B573" s="1"/>
  <c r="G573"/>
  <c r="G124"/>
  <c r="V124"/>
  <c r="B124" s="1"/>
  <c r="G489"/>
  <c r="V489"/>
  <c r="B489" s="1"/>
  <c r="G368"/>
  <c r="V368"/>
  <c r="B368" s="1"/>
  <c r="G255"/>
  <c r="V255"/>
  <c r="B255" s="1"/>
  <c r="F292"/>
  <c r="S292"/>
  <c r="G292" s="1"/>
  <c r="V307"/>
  <c r="B307" s="1"/>
  <c r="G307"/>
  <c r="V298"/>
  <c r="B298" s="1"/>
  <c r="G298"/>
  <c r="V209"/>
  <c r="B209" s="1"/>
  <c r="V538"/>
  <c r="B538" s="1"/>
  <c r="G255" i="8"/>
  <c r="V352"/>
  <c r="B352" s="1"/>
  <c r="G594"/>
  <c r="V14"/>
  <c r="B14" s="1"/>
  <c r="V609"/>
  <c r="B609" s="1"/>
  <c r="V362"/>
  <c r="B362" s="1"/>
  <c r="G423"/>
  <c r="G474"/>
  <c r="V566" i="3"/>
  <c r="B566" s="1"/>
  <c r="V292"/>
  <c r="B292" s="1"/>
  <c r="V593" i="8"/>
  <c r="B593" s="1"/>
  <c r="G593"/>
  <c r="V626"/>
  <c r="B626" s="1"/>
  <c r="G626"/>
  <c r="G607"/>
  <c r="V607"/>
  <c r="B607" s="1"/>
  <c r="G641"/>
  <c r="V641"/>
  <c r="B641" s="1"/>
  <c r="V429"/>
  <c r="B429" s="1"/>
  <c r="G429"/>
  <c r="V416"/>
  <c r="B416" s="1"/>
  <c r="G416"/>
  <c r="G331"/>
  <c r="V331"/>
  <c r="B331" s="1"/>
  <c r="G380"/>
  <c r="V380"/>
  <c r="B380" s="1"/>
  <c r="G421"/>
  <c r="V421"/>
  <c r="B421" s="1"/>
  <c r="V471"/>
  <c r="B471" s="1"/>
  <c r="G471"/>
  <c r="G413"/>
  <c r="V413"/>
  <c r="B413" s="1"/>
  <c r="G173"/>
  <c r="V173"/>
  <c r="B173" s="1"/>
  <c r="V298"/>
  <c r="B298" s="1"/>
  <c r="G298"/>
  <c r="G100"/>
  <c r="V100"/>
  <c r="B100" s="1"/>
  <c r="V498" i="3"/>
  <c r="B498" s="1"/>
  <c r="G498"/>
  <c r="V655"/>
  <c r="B655" s="1"/>
  <c r="G655"/>
  <c r="G377"/>
  <c r="V377"/>
  <c r="B377" s="1"/>
  <c r="V11"/>
  <c r="B11" s="1"/>
  <c r="G11"/>
  <c r="G74"/>
  <c r="V74"/>
  <c r="B74" s="1"/>
  <c r="G227"/>
  <c r="V227"/>
  <c r="B227" s="1"/>
  <c r="G239"/>
  <c r="V239"/>
  <c r="B239" s="1"/>
  <c r="V328"/>
  <c r="B328" s="1"/>
  <c r="G328"/>
  <c r="G51"/>
  <c r="V51"/>
  <c r="B51" s="1"/>
  <c r="V513" i="8"/>
  <c r="B513" s="1"/>
  <c r="V525"/>
  <c r="B525" s="1"/>
  <c r="G525"/>
  <c r="V403"/>
  <c r="B403" s="1"/>
  <c r="G403"/>
  <c r="V506" i="3"/>
  <c r="B506" s="1"/>
  <c r="G506"/>
  <c r="V585"/>
  <c r="B585" s="1"/>
  <c r="G585"/>
  <c r="G42"/>
  <c r="V42"/>
  <c r="B42" s="1"/>
  <c r="V386"/>
  <c r="B386" s="1"/>
  <c r="G386"/>
  <c r="G434"/>
  <c r="V434"/>
  <c r="B434" s="1"/>
  <c r="G290"/>
  <c r="V290"/>
  <c r="B290" s="1"/>
  <c r="T312" i="8"/>
  <c r="Q312"/>
  <c r="R312" s="1"/>
  <c r="F312"/>
  <c r="U312"/>
  <c r="U310"/>
  <c r="F310"/>
  <c r="U309"/>
  <c r="F309"/>
  <c r="Q307"/>
  <c r="R307" s="1"/>
  <c r="U307"/>
  <c r="F307"/>
  <c r="T307"/>
  <c r="F289"/>
  <c r="T289"/>
  <c r="U289"/>
  <c r="F491"/>
  <c r="Q491"/>
  <c r="R491" s="1"/>
  <c r="T491"/>
  <c r="Q485"/>
  <c r="R485" s="1"/>
  <c r="F485"/>
  <c r="T485"/>
  <c r="U485"/>
  <c r="T479"/>
  <c r="V479" s="1"/>
  <c r="B479" s="1"/>
  <c r="F479"/>
  <c r="F440"/>
  <c r="T440"/>
  <c r="G440" s="1"/>
  <c r="U440"/>
  <c r="Q437"/>
  <c r="R437" s="1"/>
  <c r="U437"/>
  <c r="T437"/>
  <c r="F427"/>
  <c r="T427"/>
  <c r="V427" s="1"/>
  <c r="B427" s="1"/>
  <c r="U427"/>
  <c r="F415"/>
  <c r="T415"/>
  <c r="G415" s="1"/>
  <c r="U415"/>
  <c r="F461"/>
  <c r="T461"/>
  <c r="F459"/>
  <c r="U459"/>
  <c r="F387"/>
  <c r="T387"/>
  <c r="G529"/>
  <c r="G502"/>
  <c r="V535"/>
  <c r="B535" s="1"/>
  <c r="G622"/>
  <c r="V128"/>
  <c r="B128" s="1"/>
  <c r="G548" i="3"/>
  <c r="G633"/>
  <c r="G425"/>
  <c r="V543"/>
  <c r="B543" s="1"/>
  <c r="V175"/>
  <c r="B175" s="1"/>
  <c r="G573" i="8"/>
  <c r="V573"/>
  <c r="B573" s="1"/>
  <c r="V533"/>
  <c r="B533" s="1"/>
  <c r="G533"/>
  <c r="G597"/>
  <c r="V597"/>
  <c r="B597" s="1"/>
  <c r="V627"/>
  <c r="B627" s="1"/>
  <c r="G627"/>
  <c r="V342"/>
  <c r="B342" s="1"/>
  <c r="G342"/>
  <c r="V349"/>
  <c r="B349" s="1"/>
  <c r="G349"/>
  <c r="G433"/>
  <c r="V433"/>
  <c r="B433" s="1"/>
  <c r="G455"/>
  <c r="V455"/>
  <c r="B455" s="1"/>
  <c r="G196"/>
  <c r="V196"/>
  <c r="B196" s="1"/>
  <c r="G79"/>
  <c r="V79"/>
  <c r="B79" s="1"/>
  <c r="V90"/>
  <c r="B90" s="1"/>
  <c r="G90"/>
  <c r="V539" i="3"/>
  <c r="B539" s="1"/>
  <c r="G539"/>
  <c r="V562"/>
  <c r="B562" s="1"/>
  <c r="G562"/>
  <c r="G621"/>
  <c r="V621"/>
  <c r="B621" s="1"/>
  <c r="F250"/>
  <c r="P250"/>
  <c r="R250" s="1"/>
  <c r="G448"/>
  <c r="V448"/>
  <c r="B448" s="1"/>
  <c r="G281"/>
  <c r="V281"/>
  <c r="B281" s="1"/>
  <c r="G171"/>
  <c r="V171"/>
  <c r="B171" s="1"/>
  <c r="V4"/>
  <c r="B4" s="1"/>
  <c r="G4"/>
  <c r="V161"/>
  <c r="B161" s="1"/>
  <c r="G161"/>
  <c r="G175"/>
  <c r="G518"/>
  <c r="V370"/>
  <c r="B370" s="1"/>
  <c r="G349"/>
  <c r="G543"/>
  <c r="G414" i="8"/>
  <c r="V113" i="3"/>
  <c r="B113" s="1"/>
  <c r="G245"/>
  <c r="V496"/>
  <c r="B496" s="1"/>
  <c r="G94"/>
  <c r="V652"/>
  <c r="B652" s="1"/>
  <c r="V502" i="8"/>
  <c r="B502" s="1"/>
  <c r="G128"/>
  <c r="G535"/>
  <c r="V520"/>
  <c r="B520" s="1"/>
  <c r="V582"/>
  <c r="B582" s="1"/>
  <c r="G623"/>
  <c r="G628"/>
  <c r="G335"/>
  <c r="V454"/>
  <c r="B454" s="1"/>
  <c r="V332"/>
  <c r="B332" s="1"/>
  <c r="G289"/>
  <c r="G5"/>
  <c r="V47"/>
  <c r="B47" s="1"/>
  <c r="V63"/>
  <c r="B63" s="1"/>
  <c r="G526" i="3"/>
  <c r="G181"/>
  <c r="V445"/>
  <c r="B445" s="1"/>
  <c r="G200"/>
  <c r="V105"/>
  <c r="B105" s="1"/>
  <c r="V293" i="8"/>
  <c r="B293" s="1"/>
  <c r="G293"/>
  <c r="V416" i="3"/>
  <c r="B416" s="1"/>
  <c r="G416"/>
  <c r="F374" i="8"/>
  <c r="Q374"/>
  <c r="R374" s="1"/>
  <c r="F608"/>
  <c r="Q608"/>
  <c r="R608" s="1"/>
  <c r="P141" i="3"/>
  <c r="R141" s="1"/>
  <c r="F141"/>
  <c r="S141"/>
  <c r="V139"/>
  <c r="B139" s="1"/>
  <c r="G139"/>
  <c r="V133"/>
  <c r="B133" s="1"/>
  <c r="G133"/>
  <c r="P102"/>
  <c r="R102" s="1"/>
  <c r="F102"/>
  <c r="S102"/>
  <c r="P73"/>
  <c r="R73" s="1"/>
  <c r="S73"/>
  <c r="F73"/>
  <c r="S70"/>
  <c r="G70" s="1"/>
  <c r="F70"/>
  <c r="F63"/>
  <c r="P63"/>
  <c r="R63" s="1"/>
  <c r="F14"/>
  <c r="P14"/>
  <c r="R14" s="1"/>
  <c r="G10"/>
  <c r="V10"/>
  <c r="B10" s="1"/>
  <c r="P9"/>
  <c r="R9" s="1"/>
  <c r="F9"/>
  <c r="P306"/>
  <c r="R306" s="1"/>
  <c r="F306"/>
  <c r="S306"/>
  <c r="G243"/>
  <c r="V243"/>
  <c r="B243" s="1"/>
  <c r="S242"/>
  <c r="F242"/>
  <c r="P242"/>
  <c r="R242" s="1"/>
  <c r="P221"/>
  <c r="R221" s="1"/>
  <c r="F221"/>
  <c r="S221"/>
  <c r="F210"/>
  <c r="S210"/>
  <c r="F199"/>
  <c r="S199"/>
  <c r="S172"/>
  <c r="V172" s="1"/>
  <c r="B172" s="1"/>
  <c r="F172"/>
  <c r="F468"/>
  <c r="P468"/>
  <c r="R468" s="1"/>
  <c r="P376"/>
  <c r="R376" s="1"/>
  <c r="S376"/>
  <c r="F359"/>
  <c r="P359"/>
  <c r="R359" s="1"/>
  <c r="V534" i="8"/>
  <c r="B534" s="1"/>
  <c r="G508"/>
  <c r="G577"/>
  <c r="V580"/>
  <c r="B580" s="1"/>
  <c r="G509"/>
  <c r="V571"/>
  <c r="B571" s="1"/>
  <c r="G609"/>
  <c r="G631"/>
  <c r="V368"/>
  <c r="B368" s="1"/>
  <c r="G466"/>
  <c r="G332"/>
  <c r="V221"/>
  <c r="B221" s="1"/>
  <c r="V28"/>
  <c r="B28" s="1"/>
  <c r="V3"/>
  <c r="B3" s="1"/>
  <c r="G87"/>
  <c r="G636"/>
  <c r="G580" i="3"/>
  <c r="G615"/>
  <c r="G631"/>
  <c r="V527"/>
  <c r="B527" s="1"/>
  <c r="G172"/>
  <c r="V447"/>
  <c r="B447" s="1"/>
  <c r="G18"/>
  <c r="V135"/>
  <c r="B135" s="1"/>
  <c r="V16"/>
  <c r="B16" s="1"/>
  <c r="F214"/>
  <c r="V384"/>
  <c r="B384" s="1"/>
  <c r="V378"/>
  <c r="B378" s="1"/>
  <c r="F273" i="8"/>
  <c r="Q273"/>
  <c r="R273" s="1"/>
  <c r="P127" i="3"/>
  <c r="R127" s="1"/>
  <c r="S127"/>
  <c r="F127"/>
  <c r="V122"/>
  <c r="B122" s="1"/>
  <c r="G122"/>
  <c r="F98"/>
  <c r="S98"/>
  <c r="P98"/>
  <c r="R98" s="1"/>
  <c r="P57"/>
  <c r="R57" s="1"/>
  <c r="S57"/>
  <c r="F57"/>
  <c r="S54"/>
  <c r="V54" s="1"/>
  <c r="B54" s="1"/>
  <c r="F54"/>
  <c r="F47"/>
  <c r="P47"/>
  <c r="R47" s="1"/>
  <c r="S47"/>
  <c r="F7"/>
  <c r="S7"/>
  <c r="V285"/>
  <c r="B285" s="1"/>
  <c r="G285"/>
  <c r="S283"/>
  <c r="P283"/>
  <c r="R283" s="1"/>
  <c r="F283"/>
  <c r="P342"/>
  <c r="R342" s="1"/>
  <c r="F342"/>
  <c r="S342"/>
  <c r="P340"/>
  <c r="R340" s="1"/>
  <c r="F340"/>
  <c r="V41"/>
  <c r="B41" s="1"/>
  <c r="G6"/>
  <c r="F27" i="8"/>
  <c r="T27"/>
  <c r="V27" s="1"/>
  <c r="B27" s="1"/>
  <c r="F18"/>
  <c r="U18"/>
  <c r="G18" s="1"/>
  <c r="F11"/>
  <c r="T11"/>
  <c r="V11" s="1"/>
  <c r="B11" s="1"/>
  <c r="F29"/>
  <c r="Q29"/>
  <c r="R29" s="1"/>
  <c r="T167"/>
  <c r="Q167"/>
  <c r="R167" s="1"/>
  <c r="S158" i="3"/>
  <c r="F158"/>
  <c r="P158"/>
  <c r="R158" s="1"/>
  <c r="S93"/>
  <c r="P93"/>
  <c r="R93" s="1"/>
  <c r="P33"/>
  <c r="R33" s="1"/>
  <c r="F33"/>
  <c r="S33"/>
  <c r="F273"/>
  <c r="S273"/>
  <c r="V273" s="1"/>
  <c r="B273" s="1"/>
  <c r="P231"/>
  <c r="R231" s="1"/>
  <c r="F231"/>
  <c r="S231"/>
  <c r="S230"/>
  <c r="P230"/>
  <c r="R230" s="1"/>
  <c r="P226"/>
  <c r="R226" s="1"/>
  <c r="F226"/>
  <c r="V492"/>
  <c r="B492" s="1"/>
  <c r="G492"/>
  <c r="P456"/>
  <c r="R456" s="1"/>
  <c r="S456"/>
  <c r="P446"/>
  <c r="R446" s="1"/>
  <c r="S446"/>
  <c r="F446"/>
  <c r="S443"/>
  <c r="P443"/>
  <c r="R443" s="1"/>
  <c r="S438"/>
  <c r="P438"/>
  <c r="R438" s="1"/>
  <c r="F438"/>
  <c r="S437"/>
  <c r="P437"/>
  <c r="R437" s="1"/>
  <c r="F437"/>
  <c r="F639"/>
  <c r="S639"/>
  <c r="G639" s="1"/>
  <c r="G91"/>
  <c r="G273"/>
  <c r="V477"/>
  <c r="B477" s="1"/>
  <c r="P145"/>
  <c r="R145" s="1"/>
  <c r="F145"/>
  <c r="S118"/>
  <c r="P118"/>
  <c r="R118" s="1"/>
  <c r="F118"/>
  <c r="F117"/>
  <c r="P117"/>
  <c r="R117" s="1"/>
  <c r="F104"/>
  <c r="S104"/>
  <c r="V104" s="1"/>
  <c r="B104" s="1"/>
  <c r="P79"/>
  <c r="R79" s="1"/>
  <c r="F79"/>
  <c r="S320"/>
  <c r="V320" s="1"/>
  <c r="B320" s="1"/>
  <c r="F320"/>
  <c r="S252"/>
  <c r="F252"/>
  <c r="P252"/>
  <c r="R252" s="1"/>
  <c r="F186"/>
  <c r="P186"/>
  <c r="R186" s="1"/>
  <c r="F185"/>
  <c r="S185"/>
  <c r="V185" s="1"/>
  <c r="B185" s="1"/>
  <c r="P398"/>
  <c r="R398" s="1"/>
  <c r="S398"/>
  <c r="F398"/>
  <c r="S393"/>
  <c r="P393"/>
  <c r="R393" s="1"/>
  <c r="F393"/>
  <c r="S390"/>
  <c r="P390"/>
  <c r="R390" s="1"/>
  <c r="P590"/>
  <c r="R590" s="1"/>
  <c r="F590"/>
  <c r="S590"/>
  <c r="F516"/>
  <c r="P516"/>
  <c r="R516" s="1"/>
  <c r="S516"/>
  <c r="V316"/>
  <c r="B316" s="1"/>
  <c r="G183"/>
  <c r="P130"/>
  <c r="R130" s="1"/>
  <c r="F130"/>
  <c r="S106"/>
  <c r="P106"/>
  <c r="R106" s="1"/>
  <c r="F106"/>
  <c r="S86"/>
  <c r="P86"/>
  <c r="R86" s="1"/>
  <c r="F86"/>
  <c r="F75"/>
  <c r="P75"/>
  <c r="R75" s="1"/>
  <c r="F59"/>
  <c r="P59"/>
  <c r="R59" s="1"/>
  <c r="P36"/>
  <c r="R36" s="1"/>
  <c r="F36"/>
  <c r="S326"/>
  <c r="P326"/>
  <c r="R326" s="1"/>
  <c r="S310"/>
  <c r="P310"/>
  <c r="R310" s="1"/>
  <c r="F310"/>
  <c r="S222"/>
  <c r="F222"/>
  <c r="P222"/>
  <c r="R222" s="1"/>
  <c r="S216"/>
  <c r="F216"/>
  <c r="P216"/>
  <c r="R216" s="1"/>
  <c r="F202"/>
  <c r="S202"/>
  <c r="G202" s="1"/>
  <c r="F190"/>
  <c r="P190"/>
  <c r="R190" s="1"/>
  <c r="S190"/>
  <c r="S180"/>
  <c r="P180"/>
  <c r="R180" s="1"/>
  <c r="F180"/>
  <c r="F478"/>
  <c r="S478"/>
  <c r="V478" s="1"/>
  <c r="B478" s="1"/>
  <c r="F406"/>
  <c r="S406"/>
  <c r="P406"/>
  <c r="R406" s="1"/>
  <c r="S402"/>
  <c r="F402"/>
  <c r="P402"/>
  <c r="R402" s="1"/>
  <c r="P358"/>
  <c r="R358" s="1"/>
  <c r="F358"/>
  <c r="S630"/>
  <c r="P630"/>
  <c r="R630" s="1"/>
  <c r="F630"/>
  <c r="S629"/>
  <c r="P629"/>
  <c r="R629" s="1"/>
  <c r="F629"/>
  <c r="P603"/>
  <c r="R603" s="1"/>
  <c r="F603"/>
  <c r="S603"/>
  <c r="S545"/>
  <c r="F545"/>
  <c r="P545"/>
  <c r="R545" s="1"/>
  <c r="F280" i="8"/>
  <c r="T280"/>
  <c r="Q280"/>
  <c r="R280" s="1"/>
  <c r="U280"/>
  <c r="F276"/>
  <c r="U276"/>
  <c r="F274"/>
  <c r="Q274"/>
  <c r="R274" s="1"/>
  <c r="U274"/>
  <c r="Q230"/>
  <c r="R230" s="1"/>
  <c r="F230"/>
  <c r="S156" i="3"/>
  <c r="V156" s="1"/>
  <c r="B156" s="1"/>
  <c r="F155"/>
  <c r="P149"/>
  <c r="R149" s="1"/>
  <c r="F135"/>
  <c r="V126"/>
  <c r="B126" s="1"/>
  <c r="P115"/>
  <c r="R115" s="1"/>
  <c r="F113"/>
  <c r="P99"/>
  <c r="R99" s="1"/>
  <c r="F95"/>
  <c r="P87"/>
  <c r="R87" s="1"/>
  <c r="F78"/>
  <c r="F324"/>
  <c r="P321"/>
  <c r="R321" s="1"/>
  <c r="S312"/>
  <c r="G312" s="1"/>
  <c r="P303"/>
  <c r="R303" s="1"/>
  <c r="P299"/>
  <c r="R299" s="1"/>
  <c r="F275"/>
  <c r="S272"/>
  <c r="S260"/>
  <c r="V260" s="1"/>
  <c r="B260" s="1"/>
  <c r="V258"/>
  <c r="B258" s="1"/>
  <c r="P251"/>
  <c r="R251" s="1"/>
  <c r="S235"/>
  <c r="P235"/>
  <c r="R235" s="1"/>
  <c r="F177"/>
  <c r="P490"/>
  <c r="R490" s="1"/>
  <c r="S484"/>
  <c r="S480"/>
  <c r="V480" s="1"/>
  <c r="B480" s="1"/>
  <c r="P457"/>
  <c r="R457" s="1"/>
  <c r="S427"/>
  <c r="G427" s="1"/>
  <c r="P146"/>
  <c r="R146" s="1"/>
  <c r="F146"/>
  <c r="F143"/>
  <c r="S143"/>
  <c r="S134"/>
  <c r="P134"/>
  <c r="R134" s="1"/>
  <c r="F134"/>
  <c r="P125"/>
  <c r="R125" s="1"/>
  <c r="F125"/>
  <c r="P111"/>
  <c r="R111" s="1"/>
  <c r="F111"/>
  <c r="S111"/>
  <c r="P101"/>
  <c r="R101" s="1"/>
  <c r="F101"/>
  <c r="F97"/>
  <c r="P97"/>
  <c r="R97" s="1"/>
  <c r="S88"/>
  <c r="P88"/>
  <c r="R88" s="1"/>
  <c r="S80"/>
  <c r="F80"/>
  <c r="P80"/>
  <c r="R80" s="1"/>
  <c r="S64"/>
  <c r="P64"/>
  <c r="R64" s="1"/>
  <c r="S62"/>
  <c r="V62" s="1"/>
  <c r="B62" s="1"/>
  <c r="F62"/>
  <c r="S48"/>
  <c r="P48"/>
  <c r="R48" s="1"/>
  <c r="S46"/>
  <c r="F46"/>
  <c r="S40"/>
  <c r="P40"/>
  <c r="R40" s="1"/>
  <c r="F40"/>
  <c r="P25"/>
  <c r="R25" s="1"/>
  <c r="S25"/>
  <c r="F25"/>
  <c r="P12"/>
  <c r="R12" s="1"/>
  <c r="F12"/>
  <c r="S280"/>
  <c r="V280" s="1"/>
  <c r="B280" s="1"/>
  <c r="F280"/>
  <c r="P272"/>
  <c r="R272" s="1"/>
  <c r="F272"/>
  <c r="F228"/>
  <c r="P228"/>
  <c r="R228" s="1"/>
  <c r="F192"/>
  <c r="S192"/>
  <c r="P192"/>
  <c r="R192" s="1"/>
  <c r="P191"/>
  <c r="R191" s="1"/>
  <c r="S191"/>
  <c r="F191"/>
  <c r="S188"/>
  <c r="F188"/>
  <c r="S178"/>
  <c r="F178"/>
  <c r="P176"/>
  <c r="R176" s="1"/>
  <c r="F176"/>
  <c r="S176"/>
  <c r="P170"/>
  <c r="R170" s="1"/>
  <c r="F170"/>
  <c r="S482"/>
  <c r="P482"/>
  <c r="R482" s="1"/>
  <c r="S435"/>
  <c r="F435"/>
  <c r="S380"/>
  <c r="P380"/>
  <c r="R380" s="1"/>
  <c r="V366"/>
  <c r="B366" s="1"/>
  <c r="G366"/>
  <c r="P565"/>
  <c r="R565" s="1"/>
  <c r="F565"/>
  <c r="P157"/>
  <c r="R157" s="1"/>
  <c r="V154"/>
  <c r="B154" s="1"/>
  <c r="P119"/>
  <c r="R119" s="1"/>
  <c r="S112"/>
  <c r="P103"/>
  <c r="R103" s="1"/>
  <c r="P69"/>
  <c r="R69" s="1"/>
  <c r="P53"/>
  <c r="R53" s="1"/>
  <c r="P8"/>
  <c r="R8" s="1"/>
  <c r="S3"/>
  <c r="G3" s="1"/>
  <c r="S318"/>
  <c r="P305"/>
  <c r="R305" s="1"/>
  <c r="S302"/>
  <c r="S287"/>
  <c r="G287" s="1"/>
  <c r="P224"/>
  <c r="R224" s="1"/>
  <c r="F219"/>
  <c r="S214"/>
  <c r="V214" s="1"/>
  <c r="B214" s="1"/>
  <c r="F486"/>
  <c r="P440"/>
  <c r="R440" s="1"/>
  <c r="S150"/>
  <c r="F150"/>
  <c r="P150"/>
  <c r="R150" s="1"/>
  <c r="P114"/>
  <c r="R114" s="1"/>
  <c r="F114"/>
  <c r="S96"/>
  <c r="P96"/>
  <c r="R96" s="1"/>
  <c r="F96"/>
  <c r="F76"/>
  <c r="S76"/>
  <c r="P76"/>
  <c r="R76" s="1"/>
  <c r="F60"/>
  <c r="S60"/>
  <c r="P60"/>
  <c r="R60" s="1"/>
  <c r="S30"/>
  <c r="F30"/>
  <c r="S28"/>
  <c r="G28" s="1"/>
  <c r="F28"/>
  <c r="P314"/>
  <c r="R314" s="1"/>
  <c r="S314"/>
  <c r="P268"/>
  <c r="R268" s="1"/>
  <c r="F268"/>
  <c r="S234"/>
  <c r="F234"/>
  <c r="P234"/>
  <c r="R234" s="1"/>
  <c r="S208"/>
  <c r="F208"/>
  <c r="S206"/>
  <c r="F206"/>
  <c r="P206"/>
  <c r="R206" s="1"/>
  <c r="S195"/>
  <c r="F195"/>
  <c r="S194"/>
  <c r="G194" s="1"/>
  <c r="F194"/>
  <c r="S168"/>
  <c r="V168" s="1"/>
  <c r="B168" s="1"/>
  <c r="F168"/>
  <c r="H452"/>
  <c r="H451"/>
  <c r="P426"/>
  <c r="R426" s="1"/>
  <c r="S426"/>
  <c r="F426"/>
  <c r="S404"/>
  <c r="V404" s="1"/>
  <c r="B404" s="1"/>
  <c r="F404"/>
  <c r="F531"/>
  <c r="P531"/>
  <c r="R531" s="1"/>
  <c r="T94" i="8"/>
  <c r="V94" s="1"/>
  <c r="B94" s="1"/>
  <c r="F94"/>
  <c r="G159" i="3"/>
  <c r="P131"/>
  <c r="R131" s="1"/>
  <c r="F119"/>
  <c r="V107"/>
  <c r="B107" s="1"/>
  <c r="S100"/>
  <c r="G68"/>
  <c r="V52"/>
  <c r="B52" s="1"/>
  <c r="P37"/>
  <c r="R37" s="1"/>
  <c r="P22"/>
  <c r="R22" s="1"/>
  <c r="P17"/>
  <c r="R17" s="1"/>
  <c r="P325"/>
  <c r="R325" s="1"/>
  <c r="P323"/>
  <c r="R323" s="1"/>
  <c r="P318"/>
  <c r="R318" s="1"/>
  <c r="P309"/>
  <c r="R309" s="1"/>
  <c r="P302"/>
  <c r="R302" s="1"/>
  <c r="F282"/>
  <c r="G279"/>
  <c r="P203"/>
  <c r="R203" s="1"/>
  <c r="P199"/>
  <c r="R199" s="1"/>
  <c r="P420"/>
  <c r="R420" s="1"/>
  <c r="G414"/>
  <c r="F87" i="8"/>
  <c r="P357" i="3"/>
  <c r="R357" s="1"/>
  <c r="S357"/>
  <c r="F596"/>
  <c r="P596"/>
  <c r="R596" s="1"/>
  <c r="S552"/>
  <c r="P552"/>
  <c r="R552" s="1"/>
  <c r="S523"/>
  <c r="P523"/>
  <c r="R523" s="1"/>
  <c r="F523"/>
  <c r="F521"/>
  <c r="S521"/>
  <c r="G521" s="1"/>
  <c r="U117" i="8"/>
  <c r="F117"/>
  <c r="Q113"/>
  <c r="R113" s="1"/>
  <c r="F113"/>
  <c r="U86"/>
  <c r="T86"/>
  <c r="F86"/>
  <c r="F286"/>
  <c r="T286"/>
  <c r="Q286"/>
  <c r="R286" s="1"/>
  <c r="U286"/>
  <c r="Q272"/>
  <c r="R272" s="1"/>
  <c r="U272"/>
  <c r="F272"/>
  <c r="F170"/>
  <c r="U170"/>
  <c r="Q170"/>
  <c r="R170" s="1"/>
  <c r="Q220"/>
  <c r="R220" s="1"/>
  <c r="F220"/>
  <c r="U211"/>
  <c r="T211"/>
  <c r="F211"/>
  <c r="F163" i="3"/>
  <c r="F156"/>
  <c r="F74"/>
  <c r="F131"/>
  <c r="F58"/>
  <c r="F115"/>
  <c r="F107"/>
  <c r="F37"/>
  <c r="S163"/>
  <c r="S131"/>
  <c r="S115"/>
  <c r="S103"/>
  <c r="S69"/>
  <c r="S53"/>
  <c r="S37"/>
  <c r="F169"/>
  <c r="F223"/>
  <c r="F220"/>
  <c r="F276"/>
  <c r="F274"/>
  <c r="F305"/>
  <c r="F269"/>
  <c r="S325"/>
  <c r="S309"/>
  <c r="S305"/>
  <c r="P274"/>
  <c r="R274" s="1"/>
  <c r="P264"/>
  <c r="R264" s="1"/>
  <c r="P240"/>
  <c r="R240" s="1"/>
  <c r="P232"/>
  <c r="R232" s="1"/>
  <c r="S223"/>
  <c r="S203"/>
  <c r="F396"/>
  <c r="S479"/>
  <c r="V479" s="1"/>
  <c r="B479" s="1"/>
  <c r="S462"/>
  <c r="V462" s="1"/>
  <c r="B462" s="1"/>
  <c r="P460"/>
  <c r="R460" s="1"/>
  <c r="S455"/>
  <c r="P428"/>
  <c r="R428" s="1"/>
  <c r="F428"/>
  <c r="P410"/>
  <c r="R410" s="1"/>
  <c r="F397"/>
  <c r="S396"/>
  <c r="V396" s="1"/>
  <c r="B396" s="1"/>
  <c r="F390"/>
  <c r="F380"/>
  <c r="F373"/>
  <c r="S623"/>
  <c r="S611"/>
  <c r="G611" s="1"/>
  <c r="P604"/>
  <c r="R604" s="1"/>
  <c r="S589"/>
  <c r="G589" s="1"/>
  <c r="S524"/>
  <c r="G524" s="1"/>
  <c r="S522"/>
  <c r="F506"/>
  <c r="S504"/>
  <c r="V504" s="1"/>
  <c r="B504" s="1"/>
  <c r="F141" i="8"/>
  <c r="S486" i="3"/>
  <c r="P486"/>
  <c r="R486" s="1"/>
  <c r="F331"/>
  <c r="S331"/>
  <c r="G331" s="1"/>
  <c r="F650"/>
  <c r="P650"/>
  <c r="R650" s="1"/>
  <c r="P595"/>
  <c r="R595" s="1"/>
  <c r="F595"/>
  <c r="S593"/>
  <c r="F593"/>
  <c r="P593"/>
  <c r="R593" s="1"/>
  <c r="F517"/>
  <c r="S517"/>
  <c r="F495"/>
  <c r="P495"/>
  <c r="R495" s="1"/>
  <c r="U162" i="8"/>
  <c r="T162"/>
  <c r="F162"/>
  <c r="F142"/>
  <c r="Q142"/>
  <c r="R142" s="1"/>
  <c r="T142"/>
  <c r="F136"/>
  <c r="U136"/>
  <c r="T136"/>
  <c r="U105"/>
  <c r="F105"/>
  <c r="T105"/>
  <c r="G105" s="1"/>
  <c r="U104"/>
  <c r="F104"/>
  <c r="T104"/>
  <c r="G104" s="1"/>
  <c r="Q13"/>
  <c r="R13" s="1"/>
  <c r="F13"/>
  <c r="T13"/>
  <c r="T4"/>
  <c r="Q4"/>
  <c r="R4" s="1"/>
  <c r="F4"/>
  <c r="T202"/>
  <c r="F202"/>
  <c r="U202"/>
  <c r="Q202"/>
  <c r="R202" s="1"/>
  <c r="F191"/>
  <c r="Q191"/>
  <c r="R191" s="1"/>
  <c r="F184"/>
  <c r="T184"/>
  <c r="Q184"/>
  <c r="R184" s="1"/>
  <c r="T181"/>
  <c r="U181"/>
  <c r="F181"/>
  <c r="Q181"/>
  <c r="R181" s="1"/>
  <c r="Q174"/>
  <c r="R174" s="1"/>
  <c r="F174"/>
  <c r="U174"/>
  <c r="T174"/>
  <c r="S155" i="3"/>
  <c r="V155" s="1"/>
  <c r="B155" s="1"/>
  <c r="S147"/>
  <c r="F137"/>
  <c r="F121"/>
  <c r="S90"/>
  <c r="G90" s="1"/>
  <c r="F43"/>
  <c r="F32"/>
  <c r="P464"/>
  <c r="R464" s="1"/>
  <c r="S463"/>
  <c r="G463" s="1"/>
  <c r="S458"/>
  <c r="G458" s="1"/>
  <c r="P455"/>
  <c r="R455" s="1"/>
  <c r="P435"/>
  <c r="R435" s="1"/>
  <c r="S417"/>
  <c r="V417" s="1"/>
  <c r="B417" s="1"/>
  <c r="P391"/>
  <c r="R391" s="1"/>
  <c r="F386"/>
  <c r="F377"/>
  <c r="F363"/>
  <c r="F641"/>
  <c r="F586"/>
  <c r="P578"/>
  <c r="R578" s="1"/>
  <c r="P560"/>
  <c r="R560" s="1"/>
  <c r="F23" i="8"/>
  <c r="Q267"/>
  <c r="R267" s="1"/>
  <c r="S346" i="3"/>
  <c r="P346"/>
  <c r="R346" s="1"/>
  <c r="P337"/>
  <c r="R337" s="1"/>
  <c r="S337"/>
  <c r="P336"/>
  <c r="R336" s="1"/>
  <c r="S336"/>
  <c r="S646"/>
  <c r="F646"/>
  <c r="P646"/>
  <c r="R646" s="1"/>
  <c r="P620"/>
  <c r="R620" s="1"/>
  <c r="F620"/>
  <c r="S620"/>
  <c r="P617"/>
  <c r="R617" s="1"/>
  <c r="S617"/>
  <c r="S607"/>
  <c r="P607"/>
  <c r="R607" s="1"/>
  <c r="F607"/>
  <c r="S584"/>
  <c r="F584"/>
  <c r="P537"/>
  <c r="R537" s="1"/>
  <c r="F537"/>
  <c r="S508"/>
  <c r="V508" s="1"/>
  <c r="B508" s="1"/>
  <c r="F508"/>
  <c r="F503"/>
  <c r="P503"/>
  <c r="R503" s="1"/>
  <c r="F161" i="8"/>
  <c r="T161"/>
  <c r="Q161"/>
  <c r="R161" s="1"/>
  <c r="T132"/>
  <c r="V132" s="1"/>
  <c r="B132" s="1"/>
  <c r="U132"/>
  <c r="F101"/>
  <c r="T101"/>
  <c r="U101"/>
  <c r="F95"/>
  <c r="Q95"/>
  <c r="R95" s="1"/>
  <c r="T95"/>
  <c r="U95"/>
  <c r="S467" i="3"/>
  <c r="G467" s="1"/>
  <c r="S429"/>
  <c r="G429" s="1"/>
  <c r="S420"/>
  <c r="P381"/>
  <c r="R381" s="1"/>
  <c r="S373"/>
  <c r="S359"/>
  <c r="S355"/>
  <c r="V355" s="1"/>
  <c r="B355" s="1"/>
  <c r="S598"/>
  <c r="V598" s="1"/>
  <c r="B598" s="1"/>
  <c r="V521"/>
  <c r="B521" s="1"/>
  <c r="S513"/>
  <c r="G513" s="1"/>
  <c r="Q319" i="8"/>
  <c r="R319" s="1"/>
  <c r="Q296"/>
  <c r="R296" s="1"/>
  <c r="P622" i="3"/>
  <c r="R622" s="1"/>
  <c r="F622"/>
  <c r="S594"/>
  <c r="P594"/>
  <c r="R594" s="1"/>
  <c r="S544"/>
  <c r="G544" s="1"/>
  <c r="F544"/>
  <c r="F158" i="8"/>
  <c r="Q158"/>
  <c r="R158" s="1"/>
  <c r="F152"/>
  <c r="U152"/>
  <c r="T152"/>
  <c r="G152" s="1"/>
  <c r="Q131"/>
  <c r="R131" s="1"/>
  <c r="F131"/>
  <c r="T127"/>
  <c r="G127" s="1"/>
  <c r="U127"/>
  <c r="F93"/>
  <c r="Q93"/>
  <c r="R93" s="1"/>
  <c r="T93"/>
  <c r="T80"/>
  <c r="Q80"/>
  <c r="R80" s="1"/>
  <c r="U80"/>
  <c r="F80"/>
  <c r="T72"/>
  <c r="Q72"/>
  <c r="R72" s="1"/>
  <c r="U72"/>
  <c r="F72"/>
  <c r="T64"/>
  <c r="Q64"/>
  <c r="R64" s="1"/>
  <c r="U64"/>
  <c r="F64"/>
  <c r="T56"/>
  <c r="Q56"/>
  <c r="R56" s="1"/>
  <c r="U56"/>
  <c r="F56"/>
  <c r="T48"/>
  <c r="Q48"/>
  <c r="R48" s="1"/>
  <c r="U48"/>
  <c r="F48"/>
  <c r="T40"/>
  <c r="Q40"/>
  <c r="R40" s="1"/>
  <c r="U40"/>
  <c r="F40"/>
  <c r="T32"/>
  <c r="Q32"/>
  <c r="R32" s="1"/>
  <c r="U32"/>
  <c r="F32"/>
  <c r="U24"/>
  <c r="T24"/>
  <c r="Q24"/>
  <c r="R24" s="1"/>
  <c r="U19"/>
  <c r="Q19"/>
  <c r="R19" s="1"/>
  <c r="F19"/>
  <c r="Q325"/>
  <c r="R325" s="1"/>
  <c r="U325"/>
  <c r="F325"/>
  <c r="U321"/>
  <c r="Q321"/>
  <c r="R321" s="1"/>
  <c r="F314"/>
  <c r="T314"/>
  <c r="Q314"/>
  <c r="R314" s="1"/>
  <c r="T288"/>
  <c r="F288"/>
  <c r="Q288"/>
  <c r="R288" s="1"/>
  <c r="T252"/>
  <c r="Q252"/>
  <c r="R252" s="1"/>
  <c r="U299"/>
  <c r="Q299"/>
  <c r="R299" s="1"/>
  <c r="T282"/>
  <c r="Q282"/>
  <c r="R282" s="1"/>
  <c r="F233"/>
  <c r="T233"/>
  <c r="Q233"/>
  <c r="R233" s="1"/>
  <c r="F208"/>
  <c r="T208"/>
  <c r="Q208"/>
  <c r="R208" s="1"/>
  <c r="T204"/>
  <c r="U204"/>
  <c r="F204"/>
  <c r="Q204"/>
  <c r="R204" s="1"/>
  <c r="Q197"/>
  <c r="R197" s="1"/>
  <c r="U197"/>
  <c r="T197"/>
  <c r="Q183"/>
  <c r="R183" s="1"/>
  <c r="F183"/>
  <c r="T183"/>
  <c r="F180"/>
  <c r="T180"/>
  <c r="Q180"/>
  <c r="R180" s="1"/>
  <c r="Q456"/>
  <c r="R456" s="1"/>
  <c r="F456"/>
  <c r="T456"/>
  <c r="Q620"/>
  <c r="R620" s="1"/>
  <c r="U620"/>
  <c r="T620"/>
  <c r="F620"/>
  <c r="Q618"/>
  <c r="R618" s="1"/>
  <c r="F618"/>
  <c r="Q605"/>
  <c r="R605" s="1"/>
  <c r="U605"/>
  <c r="T605"/>
  <c r="F605"/>
  <c r="T602"/>
  <c r="G602" s="1"/>
  <c r="U602"/>
  <c r="F602"/>
  <c r="T600"/>
  <c r="Q600"/>
  <c r="R600" s="1"/>
  <c r="F600"/>
  <c r="F570"/>
  <c r="T570"/>
  <c r="Q570"/>
  <c r="R570" s="1"/>
  <c r="U570"/>
  <c r="Q557"/>
  <c r="R557" s="1"/>
  <c r="U557"/>
  <c r="F557"/>
  <c r="F514"/>
  <c r="Q514"/>
  <c r="R514" s="1"/>
  <c r="T544"/>
  <c r="U544"/>
  <c r="F544"/>
  <c r="Q544"/>
  <c r="R544" s="1"/>
  <c r="F552"/>
  <c r="Q552"/>
  <c r="R552" s="1"/>
  <c r="Q572"/>
  <c r="R572" s="1"/>
  <c r="F572"/>
  <c r="U587"/>
  <c r="F587"/>
  <c r="F591"/>
  <c r="T591"/>
  <c r="Q591"/>
  <c r="R591" s="1"/>
  <c r="Q651"/>
  <c r="R651" s="1"/>
  <c r="F651"/>
  <c r="F560" i="3"/>
  <c r="F578"/>
  <c r="P656"/>
  <c r="R656" s="1"/>
  <c r="S624"/>
  <c r="S563"/>
  <c r="G563" s="1"/>
  <c r="S547"/>
  <c r="S533"/>
  <c r="V533" s="1"/>
  <c r="B533" s="1"/>
  <c r="S530"/>
  <c r="P519"/>
  <c r="R519" s="1"/>
  <c r="S507"/>
  <c r="Q147" i="8"/>
  <c r="R147" s="1"/>
  <c r="F147"/>
  <c r="Q129"/>
  <c r="R129" s="1"/>
  <c r="F129"/>
  <c r="T119"/>
  <c r="G119" s="1"/>
  <c r="U119"/>
  <c r="T108"/>
  <c r="V108" s="1"/>
  <c r="B108" s="1"/>
  <c r="F108"/>
  <c r="F313"/>
  <c r="Q313"/>
  <c r="R313" s="1"/>
  <c r="F265"/>
  <c r="T265"/>
  <c r="Q265"/>
  <c r="R265" s="1"/>
  <c r="O249"/>
  <c r="T249" s="1"/>
  <c r="O250"/>
  <c r="T250" s="1"/>
  <c r="Q281"/>
  <c r="R281" s="1"/>
  <c r="F281"/>
  <c r="T246"/>
  <c r="Q246"/>
  <c r="R246" s="1"/>
  <c r="F246"/>
  <c r="U237"/>
  <c r="F237"/>
  <c r="T237"/>
  <c r="Q235"/>
  <c r="R235" s="1"/>
  <c r="T235"/>
  <c r="U206"/>
  <c r="Q206"/>
  <c r="R206" s="1"/>
  <c r="F206"/>
  <c r="T201"/>
  <c r="F201"/>
  <c r="U201"/>
  <c r="Q201"/>
  <c r="R201" s="1"/>
  <c r="Q198"/>
  <c r="R198" s="1"/>
  <c r="F198"/>
  <c r="Q169"/>
  <c r="R169" s="1"/>
  <c r="F169"/>
  <c r="Q207"/>
  <c r="R207" s="1"/>
  <c r="T207"/>
  <c r="F203"/>
  <c r="T203"/>
  <c r="Q203"/>
  <c r="R203" s="1"/>
  <c r="Q428"/>
  <c r="R428" s="1"/>
  <c r="F428"/>
  <c r="U422"/>
  <c r="T422"/>
  <c r="F422"/>
  <c r="Q422"/>
  <c r="R422" s="1"/>
  <c r="U354"/>
  <c r="Q354"/>
  <c r="R354" s="1"/>
  <c r="T354"/>
  <c r="F354"/>
  <c r="F333"/>
  <c r="U333"/>
  <c r="V333" s="1"/>
  <c r="B333" s="1"/>
  <c r="T390"/>
  <c r="F390"/>
  <c r="U390"/>
  <c r="S653" i="3"/>
  <c r="S649"/>
  <c r="P648"/>
  <c r="R648" s="1"/>
  <c r="S610"/>
  <c r="F583"/>
  <c r="S536"/>
  <c r="V536" s="1"/>
  <c r="B536" s="1"/>
  <c r="S532"/>
  <c r="Q101" i="8"/>
  <c r="R101" s="1"/>
  <c r="U97"/>
  <c r="F252"/>
  <c r="T277"/>
  <c r="F358"/>
  <c r="P606" i="3"/>
  <c r="R606" s="1"/>
  <c r="F606"/>
  <c r="S567"/>
  <c r="F567"/>
  <c r="S499"/>
  <c r="F499"/>
  <c r="U146" i="8"/>
  <c r="V146" s="1"/>
  <c r="B146" s="1"/>
  <c r="F146"/>
  <c r="Q121"/>
  <c r="R121" s="1"/>
  <c r="F121"/>
  <c r="T111"/>
  <c r="G111" s="1"/>
  <c r="U111"/>
  <c r="F97"/>
  <c r="Q97"/>
  <c r="R97" s="1"/>
  <c r="T76"/>
  <c r="Q76"/>
  <c r="R76" s="1"/>
  <c r="U76"/>
  <c r="T75"/>
  <c r="V75" s="1"/>
  <c r="B75" s="1"/>
  <c r="F75"/>
  <c r="T68"/>
  <c r="Q68"/>
  <c r="R68" s="1"/>
  <c r="U68"/>
  <c r="T67"/>
  <c r="V67" s="1"/>
  <c r="B67" s="1"/>
  <c r="F67"/>
  <c r="T60"/>
  <c r="Q60"/>
  <c r="R60" s="1"/>
  <c r="U60"/>
  <c r="T59"/>
  <c r="G59" s="1"/>
  <c r="F59"/>
  <c r="T52"/>
  <c r="Q52"/>
  <c r="R52" s="1"/>
  <c r="U52"/>
  <c r="T51"/>
  <c r="G51" s="1"/>
  <c r="F51"/>
  <c r="T44"/>
  <c r="Q44"/>
  <c r="R44" s="1"/>
  <c r="U44"/>
  <c r="T43"/>
  <c r="G43" s="1"/>
  <c r="F43"/>
  <c r="T36"/>
  <c r="Q36"/>
  <c r="R36" s="1"/>
  <c r="U36"/>
  <c r="T35"/>
  <c r="V35" s="1"/>
  <c r="B35" s="1"/>
  <c r="F35"/>
  <c r="F31"/>
  <c r="T31"/>
  <c r="G31" s="1"/>
  <c r="U21"/>
  <c r="Q21"/>
  <c r="R21" s="1"/>
  <c r="F15"/>
  <c r="U15"/>
  <c r="Q15"/>
  <c r="R15" s="1"/>
  <c r="F311"/>
  <c r="U311"/>
  <c r="Q311"/>
  <c r="R311" s="1"/>
  <c r="U308"/>
  <c r="T308"/>
  <c r="Q308"/>
  <c r="R308" s="1"/>
  <c r="F308"/>
  <c r="T302"/>
  <c r="Q302"/>
  <c r="R302" s="1"/>
  <c r="T292"/>
  <c r="Q292"/>
  <c r="R292" s="1"/>
  <c r="F292"/>
  <c r="U285"/>
  <c r="Q285"/>
  <c r="R285" s="1"/>
  <c r="F285"/>
  <c r="F250"/>
  <c r="Q250"/>
  <c r="R250" s="1"/>
  <c r="U250"/>
  <c r="Q249"/>
  <c r="R249" s="1"/>
  <c r="U249"/>
  <c r="F249"/>
  <c r="U279"/>
  <c r="Q279"/>
  <c r="R279" s="1"/>
  <c r="U275"/>
  <c r="T275"/>
  <c r="Q275"/>
  <c r="R275" s="1"/>
  <c r="F275"/>
  <c r="Q224"/>
  <c r="R224" s="1"/>
  <c r="F224"/>
  <c r="U224"/>
  <c r="U200"/>
  <c r="Q200"/>
  <c r="R200" s="1"/>
  <c r="F200"/>
  <c r="F222"/>
  <c r="Q222"/>
  <c r="R222" s="1"/>
  <c r="U185"/>
  <c r="T185"/>
  <c r="T178"/>
  <c r="U178"/>
  <c r="F178"/>
  <c r="P339" i="3"/>
  <c r="R339" s="1"/>
  <c r="P616"/>
  <c r="R616" s="1"/>
  <c r="S596"/>
  <c r="P549"/>
  <c r="R549" s="1"/>
  <c r="P532"/>
  <c r="R532" s="1"/>
  <c r="S503"/>
  <c r="P501"/>
  <c r="R501" s="1"/>
  <c r="F151" i="8"/>
  <c r="F135"/>
  <c r="F119"/>
  <c r="Q117"/>
  <c r="R117" s="1"/>
  <c r="F112"/>
  <c r="F91"/>
  <c r="F14"/>
  <c r="F299"/>
  <c r="F197"/>
  <c r="U326"/>
  <c r="T260"/>
  <c r="Q257"/>
  <c r="R257" s="1"/>
  <c r="U236"/>
  <c r="U231"/>
  <c r="T310"/>
  <c r="Q310"/>
  <c r="R310" s="1"/>
  <c r="T278"/>
  <c r="Q278"/>
  <c r="R278" s="1"/>
  <c r="T245"/>
  <c r="V245" s="1"/>
  <c r="B245" s="1"/>
  <c r="F245"/>
  <c r="T243"/>
  <c r="F243"/>
  <c r="T239"/>
  <c r="F239"/>
  <c r="K451"/>
  <c r="K452"/>
  <c r="T472"/>
  <c r="Q472"/>
  <c r="R472" s="1"/>
  <c r="U465"/>
  <c r="T465"/>
  <c r="F465"/>
  <c r="Q465"/>
  <c r="R465" s="1"/>
  <c r="Q400"/>
  <c r="R400" s="1"/>
  <c r="F400"/>
  <c r="U400"/>
  <c r="T400"/>
  <c r="F356"/>
  <c r="T356"/>
  <c r="Q356"/>
  <c r="R356" s="1"/>
  <c r="Q350"/>
  <c r="R350" s="1"/>
  <c r="F350"/>
  <c r="U350"/>
  <c r="T350"/>
  <c r="U649"/>
  <c r="Q649"/>
  <c r="R649" s="1"/>
  <c r="Q501"/>
  <c r="R501" s="1"/>
  <c r="F501"/>
  <c r="U6"/>
  <c r="V6" s="1"/>
  <c r="B6" s="1"/>
  <c r="U26"/>
  <c r="U327"/>
  <c r="F320"/>
  <c r="U316"/>
  <c r="Q301"/>
  <c r="R301" s="1"/>
  <c r="Q291"/>
  <c r="R291" s="1"/>
  <c r="U290"/>
  <c r="T232"/>
  <c r="F229"/>
  <c r="F225"/>
  <c r="Q179"/>
  <c r="R179" s="1"/>
  <c r="Q175"/>
  <c r="R175" s="1"/>
  <c r="Q223"/>
  <c r="R223" s="1"/>
  <c r="U216"/>
  <c r="U207"/>
  <c r="F192"/>
  <c r="U189"/>
  <c r="U183"/>
  <c r="U492"/>
  <c r="U468"/>
  <c r="T417"/>
  <c r="G417" s="1"/>
  <c r="F398"/>
  <c r="T339"/>
  <c r="Q655"/>
  <c r="R655" s="1"/>
  <c r="U572"/>
  <c r="T160"/>
  <c r="G160" s="1"/>
  <c r="F160"/>
  <c r="T144"/>
  <c r="V144" s="1"/>
  <c r="B144" s="1"/>
  <c r="F144"/>
  <c r="U106"/>
  <c r="F106"/>
  <c r="U102"/>
  <c r="G102" s="1"/>
  <c r="F102"/>
  <c r="T326"/>
  <c r="Q326"/>
  <c r="R326" s="1"/>
  <c r="T241"/>
  <c r="Q241"/>
  <c r="R241" s="1"/>
  <c r="F241"/>
  <c r="Q187"/>
  <c r="R187" s="1"/>
  <c r="T187"/>
  <c r="Q488"/>
  <c r="R488" s="1"/>
  <c r="U488"/>
  <c r="T488"/>
  <c r="F463"/>
  <c r="U463"/>
  <c r="T463"/>
  <c r="U461"/>
  <c r="Q461"/>
  <c r="R461" s="1"/>
  <c r="T459"/>
  <c r="Q459"/>
  <c r="R459" s="1"/>
  <c r="T353"/>
  <c r="Q353"/>
  <c r="R353" s="1"/>
  <c r="U347"/>
  <c r="T347"/>
  <c r="U359"/>
  <c r="F359"/>
  <c r="Q359"/>
  <c r="R359" s="1"/>
  <c r="T359"/>
  <c r="Q614"/>
  <c r="R614" s="1"/>
  <c r="U614"/>
  <c r="T579"/>
  <c r="G579" s="1"/>
  <c r="U579"/>
  <c r="F579"/>
  <c r="U545"/>
  <c r="F545"/>
  <c r="T545"/>
  <c r="V545" s="1"/>
  <c r="B545" s="1"/>
  <c r="F163"/>
  <c r="Q159"/>
  <c r="R159" s="1"/>
  <c r="Q143"/>
  <c r="R143" s="1"/>
  <c r="F85"/>
  <c r="T7"/>
  <c r="G7" s="1"/>
  <c r="F316"/>
  <c r="F296"/>
  <c r="F291"/>
  <c r="F270"/>
  <c r="F255"/>
  <c r="Q328"/>
  <c r="R328" s="1"/>
  <c r="T328"/>
  <c r="U323"/>
  <c r="Q317"/>
  <c r="R317" s="1"/>
  <c r="U313"/>
  <c r="U306"/>
  <c r="G306" s="1"/>
  <c r="U300"/>
  <c r="U287"/>
  <c r="Q294"/>
  <c r="R294" s="1"/>
  <c r="U281"/>
  <c r="Q256"/>
  <c r="R256" s="1"/>
  <c r="Q253"/>
  <c r="R253" s="1"/>
  <c r="U253"/>
  <c r="T244"/>
  <c r="Q240"/>
  <c r="R240" s="1"/>
  <c r="Q232"/>
  <c r="R232" s="1"/>
  <c r="T231"/>
  <c r="T229"/>
  <c r="V229" s="1"/>
  <c r="B229" s="1"/>
  <c r="F205"/>
  <c r="U193"/>
  <c r="F182"/>
  <c r="U171"/>
  <c r="U443"/>
  <c r="Q442"/>
  <c r="R442" s="1"/>
  <c r="F430"/>
  <c r="F331"/>
  <c r="F613"/>
  <c r="F548"/>
  <c r="T154"/>
  <c r="V154" s="1"/>
  <c r="B154" s="1"/>
  <c r="F154"/>
  <c r="T153"/>
  <c r="Q153"/>
  <c r="R153" s="1"/>
  <c r="Q150"/>
  <c r="R150" s="1"/>
  <c r="F150"/>
  <c r="T138"/>
  <c r="V138" s="1"/>
  <c r="B138" s="1"/>
  <c r="F138"/>
  <c r="T137"/>
  <c r="Q137"/>
  <c r="R137" s="1"/>
  <c r="Q134"/>
  <c r="R134" s="1"/>
  <c r="F134"/>
  <c r="T130"/>
  <c r="G130" s="1"/>
  <c r="F130"/>
  <c r="U122"/>
  <c r="V122" s="1"/>
  <c r="B122" s="1"/>
  <c r="F122"/>
  <c r="U114"/>
  <c r="V114" s="1"/>
  <c r="B114" s="1"/>
  <c r="F114"/>
  <c r="T99"/>
  <c r="V99" s="1"/>
  <c r="B99" s="1"/>
  <c r="F99"/>
  <c r="T88"/>
  <c r="F88"/>
  <c r="T318"/>
  <c r="Q318"/>
  <c r="R318" s="1"/>
  <c r="T284"/>
  <c r="V284" s="1"/>
  <c r="B284" s="1"/>
  <c r="U284"/>
  <c r="T295"/>
  <c r="Q295"/>
  <c r="R295" s="1"/>
  <c r="U234"/>
  <c r="Q234"/>
  <c r="R234" s="1"/>
  <c r="Q231"/>
  <c r="R231" s="1"/>
  <c r="F231"/>
  <c r="T218"/>
  <c r="F218"/>
  <c r="U218"/>
  <c r="F216"/>
  <c r="T216"/>
  <c r="F194"/>
  <c r="T194"/>
  <c r="Q194"/>
  <c r="R194" s="1"/>
  <c r="T191"/>
  <c r="U191"/>
  <c r="T172"/>
  <c r="Q172"/>
  <c r="R172" s="1"/>
  <c r="F489"/>
  <c r="Q489"/>
  <c r="R489" s="1"/>
  <c r="F487"/>
  <c r="Q487"/>
  <c r="R487" s="1"/>
  <c r="Q449"/>
  <c r="R449" s="1"/>
  <c r="F449"/>
  <c r="U444"/>
  <c r="Q444"/>
  <c r="R444" s="1"/>
  <c r="F462"/>
  <c r="U462"/>
  <c r="Q462"/>
  <c r="R462" s="1"/>
  <c r="F460"/>
  <c r="U460"/>
  <c r="Q460"/>
  <c r="R460" s="1"/>
  <c r="Q446"/>
  <c r="R446" s="1"/>
  <c r="F446"/>
  <c r="T402"/>
  <c r="F402"/>
  <c r="U402"/>
  <c r="T401"/>
  <c r="Q401"/>
  <c r="R401" s="1"/>
  <c r="T399"/>
  <c r="Q399"/>
  <c r="R399" s="1"/>
  <c r="T397"/>
  <c r="Q397"/>
  <c r="R397" s="1"/>
  <c r="T357"/>
  <c r="U357"/>
  <c r="Q357"/>
  <c r="R357" s="1"/>
  <c r="T351"/>
  <c r="Q351"/>
  <c r="R351" s="1"/>
  <c r="F351"/>
  <c r="F392"/>
  <c r="U392"/>
  <c r="T392"/>
  <c r="T650"/>
  <c r="Q650"/>
  <c r="R650" s="1"/>
  <c r="F578"/>
  <c r="U578"/>
  <c r="Q578"/>
  <c r="R578" s="1"/>
  <c r="Q524"/>
  <c r="R524" s="1"/>
  <c r="F524"/>
  <c r="Q521"/>
  <c r="R521" s="1"/>
  <c r="T521"/>
  <c r="F26"/>
  <c r="Q157"/>
  <c r="R157" s="1"/>
  <c r="F148"/>
  <c r="Q141"/>
  <c r="R141" s="1"/>
  <c r="F132"/>
  <c r="F126"/>
  <c r="U123"/>
  <c r="F118"/>
  <c r="U115"/>
  <c r="F110"/>
  <c r="U103"/>
  <c r="T82"/>
  <c r="T81"/>
  <c r="V81" s="1"/>
  <c r="B81" s="1"/>
  <c r="T78"/>
  <c r="T77"/>
  <c r="V77" s="1"/>
  <c r="B77" s="1"/>
  <c r="T74"/>
  <c r="T73"/>
  <c r="G73" s="1"/>
  <c r="T70"/>
  <c r="T69"/>
  <c r="T66"/>
  <c r="T65"/>
  <c r="V65" s="1"/>
  <c r="B65" s="1"/>
  <c r="T62"/>
  <c r="T61"/>
  <c r="G61" s="1"/>
  <c r="T58"/>
  <c r="T57"/>
  <c r="V57" s="1"/>
  <c r="B57" s="1"/>
  <c r="T54"/>
  <c r="T53"/>
  <c r="V53" s="1"/>
  <c r="B53" s="1"/>
  <c r="T50"/>
  <c r="T49"/>
  <c r="G49" s="1"/>
  <c r="T46"/>
  <c r="T45"/>
  <c r="V45" s="1"/>
  <c r="B45" s="1"/>
  <c r="T42"/>
  <c r="T41"/>
  <c r="G41" s="1"/>
  <c r="T38"/>
  <c r="T37"/>
  <c r="V37" s="1"/>
  <c r="B37" s="1"/>
  <c r="T34"/>
  <c r="T33"/>
  <c r="V33" s="1"/>
  <c r="B33" s="1"/>
  <c r="T8"/>
  <c r="F328"/>
  <c r="F319"/>
  <c r="F236"/>
  <c r="F303"/>
  <c r="F297"/>
  <c r="F294"/>
  <c r="F287"/>
  <c r="F283"/>
  <c r="F278"/>
  <c r="F267"/>
  <c r="F263"/>
  <c r="U324"/>
  <c r="Q322"/>
  <c r="R322" s="1"/>
  <c r="Q320"/>
  <c r="R320" s="1"/>
  <c r="T320"/>
  <c r="U317"/>
  <c r="Q309"/>
  <c r="R309" s="1"/>
  <c r="U305"/>
  <c r="G305" s="1"/>
  <c r="Q300"/>
  <c r="R300" s="1"/>
  <c r="T300"/>
  <c r="U271"/>
  <c r="Q297"/>
  <c r="R297" s="1"/>
  <c r="U294"/>
  <c r="Q276"/>
  <c r="R276" s="1"/>
  <c r="U269"/>
  <c r="G269" s="1"/>
  <c r="Q263"/>
  <c r="R263" s="1"/>
  <c r="Q260"/>
  <c r="R260" s="1"/>
  <c r="U256"/>
  <c r="Q244"/>
  <c r="R244" s="1"/>
  <c r="U244"/>
  <c r="Q243"/>
  <c r="R243" s="1"/>
  <c r="Q242"/>
  <c r="R242" s="1"/>
  <c r="Q236"/>
  <c r="R236" s="1"/>
  <c r="F235"/>
  <c r="Q225"/>
  <c r="R225" s="1"/>
  <c r="T210"/>
  <c r="Q176"/>
  <c r="R176" s="1"/>
  <c r="F173"/>
  <c r="Q168"/>
  <c r="R168" s="1"/>
  <c r="T215"/>
  <c r="Q211"/>
  <c r="R211" s="1"/>
  <c r="Q205"/>
  <c r="R205" s="1"/>
  <c r="T205"/>
  <c r="Q193"/>
  <c r="R193" s="1"/>
  <c r="T189"/>
  <c r="T188"/>
  <c r="Q185"/>
  <c r="R185" s="1"/>
  <c r="Q182"/>
  <c r="R182" s="1"/>
  <c r="T182"/>
  <c r="Q171"/>
  <c r="R171" s="1"/>
  <c r="F490"/>
  <c r="F472"/>
  <c r="Q430"/>
  <c r="R430" s="1"/>
  <c r="T447"/>
  <c r="T432"/>
  <c r="F410"/>
  <c r="F380"/>
  <c r="F349"/>
  <c r="Q390"/>
  <c r="R390" s="1"/>
  <c r="U344"/>
  <c r="T651"/>
  <c r="F642"/>
  <c r="F614"/>
  <c r="Q484"/>
  <c r="R484" s="1"/>
  <c r="U484"/>
  <c r="T409"/>
  <c r="Q409"/>
  <c r="R409" s="1"/>
  <c r="T365"/>
  <c r="Q365"/>
  <c r="R365" s="1"/>
  <c r="F365"/>
  <c r="Q337"/>
  <c r="R337" s="1"/>
  <c r="F337"/>
  <c r="U604"/>
  <c r="Q604"/>
  <c r="R604" s="1"/>
  <c r="F601"/>
  <c r="U601"/>
  <c r="T601"/>
  <c r="V601" s="1"/>
  <c r="B601" s="1"/>
  <c r="Q599"/>
  <c r="R599" s="1"/>
  <c r="F599"/>
  <c r="T599"/>
  <c r="U569"/>
  <c r="T569"/>
  <c r="G569" s="1"/>
  <c r="Q561"/>
  <c r="R561" s="1"/>
  <c r="U561"/>
  <c r="T561"/>
  <c r="U551"/>
  <c r="T551"/>
  <c r="G551" s="1"/>
  <c r="Q549"/>
  <c r="R549" s="1"/>
  <c r="U549"/>
  <c r="T549"/>
  <c r="F543"/>
  <c r="Q543"/>
  <c r="R543" s="1"/>
  <c r="Q532"/>
  <c r="R532" s="1"/>
  <c r="F532"/>
  <c r="F516"/>
  <c r="Q516"/>
  <c r="R516" s="1"/>
  <c r="F530"/>
  <c r="U530"/>
  <c r="T480"/>
  <c r="U473"/>
  <c r="F458"/>
  <c r="U432"/>
  <c r="Q408"/>
  <c r="R408" s="1"/>
  <c r="Q382"/>
  <c r="R382" s="1"/>
  <c r="F381"/>
  <c r="U394"/>
  <c r="U387"/>
  <c r="T383"/>
  <c r="F369"/>
  <c r="Q366"/>
  <c r="R366" s="1"/>
  <c r="Q346"/>
  <c r="R346" s="1"/>
  <c r="F334"/>
  <c r="F641"/>
  <c r="Q629"/>
  <c r="R629" s="1"/>
  <c r="F619"/>
  <c r="U595"/>
  <c r="G595" s="1"/>
  <c r="T584"/>
  <c r="G584" s="1"/>
  <c r="U568"/>
  <c r="G568" s="1"/>
  <c r="Q562"/>
  <c r="R562" s="1"/>
  <c r="Q560"/>
  <c r="R560" s="1"/>
  <c r="Q550"/>
  <c r="R550" s="1"/>
  <c r="Q548"/>
  <c r="R548" s="1"/>
  <c r="F539"/>
  <c r="Q377"/>
  <c r="R377" s="1"/>
  <c r="T377"/>
  <c r="T371"/>
  <c r="F371"/>
  <c r="U343"/>
  <c r="Q343"/>
  <c r="R343" s="1"/>
  <c r="F343"/>
  <c r="T612"/>
  <c r="U612"/>
  <c r="U603"/>
  <c r="T603"/>
  <c r="F574"/>
  <c r="T574"/>
  <c r="Q574"/>
  <c r="R574" s="1"/>
  <c r="F526"/>
  <c r="T526"/>
  <c r="F484"/>
  <c r="F480"/>
  <c r="F473"/>
  <c r="F471"/>
  <c r="U491"/>
  <c r="U482"/>
  <c r="V482" s="1"/>
  <c r="B482" s="1"/>
  <c r="Q481"/>
  <c r="R481" s="1"/>
  <c r="Q480"/>
  <c r="R480" s="1"/>
  <c r="Q478"/>
  <c r="R478" s="1"/>
  <c r="Q476"/>
  <c r="R476" s="1"/>
  <c r="Q458"/>
  <c r="R458" s="1"/>
  <c r="U457"/>
  <c r="T439"/>
  <c r="G439" s="1"/>
  <c r="Q438"/>
  <c r="R438" s="1"/>
  <c r="Q435"/>
  <c r="R435" s="1"/>
  <c r="U435"/>
  <c r="U431"/>
  <c r="Q425"/>
  <c r="R425" s="1"/>
  <c r="T410"/>
  <c r="U406"/>
  <c r="T404"/>
  <c r="Q398"/>
  <c r="R398" s="1"/>
  <c r="Q395"/>
  <c r="R395" s="1"/>
  <c r="U386"/>
  <c r="Q376"/>
  <c r="R376" s="1"/>
  <c r="F375"/>
  <c r="Q348"/>
  <c r="R348" s="1"/>
  <c r="Q394"/>
  <c r="R394" s="1"/>
  <c r="Q393"/>
  <c r="R393" s="1"/>
  <c r="Q387"/>
  <c r="R387" s="1"/>
  <c r="U361"/>
  <c r="T344"/>
  <c r="G344" s="1"/>
  <c r="F652"/>
  <c r="U648"/>
  <c r="Q647"/>
  <c r="R647" s="1"/>
  <c r="F640"/>
  <c r="Q638"/>
  <c r="R638" s="1"/>
  <c r="U586"/>
  <c r="V586" s="1"/>
  <c r="B586" s="1"/>
  <c r="Q497"/>
  <c r="R497" s="1"/>
  <c r="T499"/>
  <c r="Q347"/>
  <c r="R347" s="1"/>
  <c r="F347"/>
  <c r="T391"/>
  <c r="Q391"/>
  <c r="R391" s="1"/>
  <c r="T345"/>
  <c r="F345"/>
  <c r="T341"/>
  <c r="F341"/>
  <c r="Q339"/>
  <c r="R339" s="1"/>
  <c r="F339"/>
  <c r="F634"/>
  <c r="T634"/>
  <c r="U611"/>
  <c r="Q611"/>
  <c r="R611" s="1"/>
  <c r="T587"/>
  <c r="Q587"/>
  <c r="R587" s="1"/>
  <c r="F564"/>
  <c r="Q564"/>
  <c r="R564" s="1"/>
  <c r="U528"/>
  <c r="Q528"/>
  <c r="R528" s="1"/>
  <c r="F495"/>
  <c r="T495"/>
  <c r="Q495"/>
  <c r="R495" s="1"/>
  <c r="F522"/>
  <c r="Q522"/>
  <c r="R522" s="1"/>
  <c r="F519"/>
  <c r="T519"/>
  <c r="F504"/>
  <c r="U504"/>
  <c r="T504"/>
  <c r="V504" s="1"/>
  <c r="B504" s="1"/>
  <c r="F179"/>
  <c r="F212"/>
  <c r="F199"/>
  <c r="F188"/>
  <c r="F177"/>
  <c r="F171"/>
  <c r="Q215"/>
  <c r="R215" s="1"/>
  <c r="Q199"/>
  <c r="R199" s="1"/>
  <c r="Q188"/>
  <c r="R188" s="1"/>
  <c r="Q177"/>
  <c r="R177" s="1"/>
  <c r="F408"/>
  <c r="F406"/>
  <c r="F404"/>
  <c r="F396"/>
  <c r="F386"/>
  <c r="F382"/>
  <c r="F376"/>
  <c r="F450"/>
  <c r="F425"/>
  <c r="F420"/>
  <c r="F416"/>
  <c r="T492"/>
  <c r="G492" s="1"/>
  <c r="Q443"/>
  <c r="R443" s="1"/>
  <c r="Q473"/>
  <c r="R473" s="1"/>
  <c r="Q470"/>
  <c r="R470" s="1"/>
  <c r="Q468"/>
  <c r="R468" s="1"/>
  <c r="T457"/>
  <c r="Q450"/>
  <c r="R450" s="1"/>
  <c r="Q447"/>
  <c r="R447" s="1"/>
  <c r="U445"/>
  <c r="Q432"/>
  <c r="R432" s="1"/>
  <c r="T431"/>
  <c r="T420"/>
  <c r="V420" s="1"/>
  <c r="B420" s="1"/>
  <c r="T408"/>
  <c r="U408"/>
  <c r="T406"/>
  <c r="U404"/>
  <c r="U398"/>
  <c r="T396"/>
  <c r="T386"/>
  <c r="T382"/>
  <c r="U382"/>
  <c r="Q375"/>
  <c r="R375" s="1"/>
  <c r="T375"/>
  <c r="U371"/>
  <c r="U363"/>
  <c r="F353"/>
  <c r="T394"/>
  <c r="Q392"/>
  <c r="R392" s="1"/>
  <c r="Q389"/>
  <c r="R389" s="1"/>
  <c r="Q384"/>
  <c r="R384" s="1"/>
  <c r="Q383"/>
  <c r="R383" s="1"/>
  <c r="Q369"/>
  <c r="R369" s="1"/>
  <c r="T369"/>
  <c r="F361"/>
  <c r="F555"/>
  <c r="F549"/>
  <c r="F647"/>
  <c r="F638"/>
  <c r="F585"/>
  <c r="T630"/>
  <c r="F609"/>
  <c r="Q598"/>
  <c r="R598" s="1"/>
  <c r="Q558"/>
  <c r="R558" s="1"/>
  <c r="T557"/>
  <c r="Q556"/>
  <c r="R556" s="1"/>
  <c r="T531"/>
  <c r="V531" s="1"/>
  <c r="B531" s="1"/>
  <c r="U497"/>
  <c r="T530"/>
  <c r="V530" s="1"/>
  <c r="B530" s="1"/>
  <c r="Q519"/>
  <c r="R519" s="1"/>
  <c r="U517"/>
  <c r="Q511"/>
  <c r="R511" s="1"/>
  <c r="T503"/>
  <c r="T506"/>
  <c r="Q630"/>
  <c r="R630" s="1"/>
  <c r="T614"/>
  <c r="U553"/>
  <c r="F630"/>
  <c r="F629"/>
  <c r="Q606"/>
  <c r="R606" s="1"/>
  <c r="Q503"/>
  <c r="R503" s="1"/>
  <c r="T517"/>
  <c r="G517" s="1"/>
  <c r="V519" l="1"/>
  <c r="B519" s="1"/>
  <c r="G519"/>
  <c r="V630"/>
  <c r="B630" s="1"/>
  <c r="G630"/>
  <c r="G598"/>
  <c r="V598"/>
  <c r="B598" s="1"/>
  <c r="G384"/>
  <c r="V384"/>
  <c r="B384" s="1"/>
  <c r="G375"/>
  <c r="V375"/>
  <c r="B375" s="1"/>
  <c r="G396"/>
  <c r="V396"/>
  <c r="B396" s="1"/>
  <c r="V432"/>
  <c r="B432" s="1"/>
  <c r="G432"/>
  <c r="V457"/>
  <c r="B457" s="1"/>
  <c r="G457"/>
  <c r="V443"/>
  <c r="B443" s="1"/>
  <c r="G443"/>
  <c r="V215"/>
  <c r="B215" s="1"/>
  <c r="G215"/>
  <c r="V522"/>
  <c r="B522" s="1"/>
  <c r="G522"/>
  <c r="V339"/>
  <c r="B339" s="1"/>
  <c r="G339"/>
  <c r="G345"/>
  <c r="V345"/>
  <c r="B345" s="1"/>
  <c r="G347"/>
  <c r="V347"/>
  <c r="B347" s="1"/>
  <c r="G638"/>
  <c r="V638"/>
  <c r="B638" s="1"/>
  <c r="G393"/>
  <c r="V393"/>
  <c r="B393" s="1"/>
  <c r="V376"/>
  <c r="B376" s="1"/>
  <c r="G376"/>
  <c r="V404"/>
  <c r="B404" s="1"/>
  <c r="G404"/>
  <c r="V478"/>
  <c r="B478" s="1"/>
  <c r="G478"/>
  <c r="V377"/>
  <c r="B377" s="1"/>
  <c r="G377"/>
  <c r="G560"/>
  <c r="V560"/>
  <c r="B560" s="1"/>
  <c r="G382"/>
  <c r="V382"/>
  <c r="B382" s="1"/>
  <c r="G516"/>
  <c r="V516"/>
  <c r="B516" s="1"/>
  <c r="G543"/>
  <c r="V543"/>
  <c r="B543" s="1"/>
  <c r="G549"/>
  <c r="V549"/>
  <c r="B549" s="1"/>
  <c r="G484"/>
  <c r="V484"/>
  <c r="B484" s="1"/>
  <c r="V182"/>
  <c r="B182" s="1"/>
  <c r="G182"/>
  <c r="G193"/>
  <c r="V193"/>
  <c r="B193" s="1"/>
  <c r="V210"/>
  <c r="B210" s="1"/>
  <c r="G210"/>
  <c r="V242"/>
  <c r="B242" s="1"/>
  <c r="G242"/>
  <c r="V276"/>
  <c r="B276" s="1"/>
  <c r="G276"/>
  <c r="V324"/>
  <c r="B324" s="1"/>
  <c r="G324"/>
  <c r="G8"/>
  <c r="V8"/>
  <c r="B8" s="1"/>
  <c r="G38"/>
  <c r="V38"/>
  <c r="B38" s="1"/>
  <c r="G46"/>
  <c r="V46"/>
  <c r="B46" s="1"/>
  <c r="V54"/>
  <c r="B54" s="1"/>
  <c r="G54"/>
  <c r="V62"/>
  <c r="B62" s="1"/>
  <c r="G62"/>
  <c r="G70"/>
  <c r="V70"/>
  <c r="B70" s="1"/>
  <c r="G78"/>
  <c r="V78"/>
  <c r="B78" s="1"/>
  <c r="G157"/>
  <c r="V157"/>
  <c r="B157" s="1"/>
  <c r="G397"/>
  <c r="V397"/>
  <c r="B397" s="1"/>
  <c r="V401"/>
  <c r="B401" s="1"/>
  <c r="G401"/>
  <c r="G402"/>
  <c r="V402"/>
  <c r="B402" s="1"/>
  <c r="G449"/>
  <c r="V449"/>
  <c r="B449" s="1"/>
  <c r="V216"/>
  <c r="B216" s="1"/>
  <c r="G216"/>
  <c r="G218"/>
  <c r="V218"/>
  <c r="B218" s="1"/>
  <c r="V88"/>
  <c r="B88" s="1"/>
  <c r="G88"/>
  <c r="G150"/>
  <c r="V150"/>
  <c r="B150" s="1"/>
  <c r="V294"/>
  <c r="B294" s="1"/>
  <c r="G294"/>
  <c r="V328"/>
  <c r="B328" s="1"/>
  <c r="G328"/>
  <c r="V143"/>
  <c r="B143" s="1"/>
  <c r="G143"/>
  <c r="G359"/>
  <c r="V359"/>
  <c r="B359" s="1"/>
  <c r="G488"/>
  <c r="V488"/>
  <c r="B488" s="1"/>
  <c r="G241"/>
  <c r="V241"/>
  <c r="B241" s="1"/>
  <c r="V223"/>
  <c r="B223" s="1"/>
  <c r="G223"/>
  <c r="V301"/>
  <c r="B301" s="1"/>
  <c r="G301"/>
  <c r="V26"/>
  <c r="B26" s="1"/>
  <c r="G26"/>
  <c r="V649"/>
  <c r="B649" s="1"/>
  <c r="G649"/>
  <c r="G400"/>
  <c r="V400"/>
  <c r="B400" s="1"/>
  <c r="U451"/>
  <c r="F451"/>
  <c r="Q451"/>
  <c r="R451" s="1"/>
  <c r="T451"/>
  <c r="G549" i="3"/>
  <c r="V549"/>
  <c r="B549" s="1"/>
  <c r="G200" i="8"/>
  <c r="V200"/>
  <c r="B200" s="1"/>
  <c r="V224"/>
  <c r="B224" s="1"/>
  <c r="G224"/>
  <c r="V15"/>
  <c r="B15" s="1"/>
  <c r="G15"/>
  <c r="V52"/>
  <c r="B52" s="1"/>
  <c r="G52"/>
  <c r="G567" i="3"/>
  <c r="V567"/>
  <c r="B567" s="1"/>
  <c r="V277" i="8"/>
  <c r="B277" s="1"/>
  <c r="G277"/>
  <c r="G648" i="3"/>
  <c r="V648"/>
  <c r="B648" s="1"/>
  <c r="V422" i="8"/>
  <c r="B422" s="1"/>
  <c r="G422"/>
  <c r="G169"/>
  <c r="V169"/>
  <c r="B169" s="1"/>
  <c r="G206"/>
  <c r="V206"/>
  <c r="B206" s="1"/>
  <c r="V246"/>
  <c r="B246" s="1"/>
  <c r="G246"/>
  <c r="G129"/>
  <c r="V129"/>
  <c r="B129" s="1"/>
  <c r="G507" i="3"/>
  <c r="V507"/>
  <c r="B507" s="1"/>
  <c r="V547"/>
  <c r="B547" s="1"/>
  <c r="G547"/>
  <c r="G591" i="8"/>
  <c r="V591"/>
  <c r="B591" s="1"/>
  <c r="G456"/>
  <c r="V456"/>
  <c r="B456" s="1"/>
  <c r="G282"/>
  <c r="V282"/>
  <c r="B282" s="1"/>
  <c r="G252"/>
  <c r="V252"/>
  <c r="B252" s="1"/>
  <c r="V321"/>
  <c r="B321" s="1"/>
  <c r="G321"/>
  <c r="V325"/>
  <c r="B325" s="1"/>
  <c r="G325"/>
  <c r="V24"/>
  <c r="B24" s="1"/>
  <c r="G24"/>
  <c r="G93"/>
  <c r="V93"/>
  <c r="B93" s="1"/>
  <c r="V622" i="3"/>
  <c r="B622" s="1"/>
  <c r="G622"/>
  <c r="G373"/>
  <c r="V373"/>
  <c r="B373" s="1"/>
  <c r="G584"/>
  <c r="V584"/>
  <c r="B584" s="1"/>
  <c r="G620"/>
  <c r="V620"/>
  <c r="B620" s="1"/>
  <c r="G346"/>
  <c r="V346"/>
  <c r="B346" s="1"/>
  <c r="G560"/>
  <c r="V560"/>
  <c r="B560" s="1"/>
  <c r="V391"/>
  <c r="B391" s="1"/>
  <c r="G391"/>
  <c r="V147"/>
  <c r="B147" s="1"/>
  <c r="G147"/>
  <c r="G4" i="8"/>
  <c r="V4"/>
  <c r="B4" s="1"/>
  <c r="V13"/>
  <c r="B13" s="1"/>
  <c r="G13"/>
  <c r="V495" i="3"/>
  <c r="B495" s="1"/>
  <c r="G495"/>
  <c r="G517"/>
  <c r="V517"/>
  <c r="B517" s="1"/>
  <c r="G593"/>
  <c r="V593"/>
  <c r="B593" s="1"/>
  <c r="V595"/>
  <c r="B595" s="1"/>
  <c r="G595"/>
  <c r="V240"/>
  <c r="B240" s="1"/>
  <c r="G240"/>
  <c r="G220" i="8"/>
  <c r="V220"/>
  <c r="B220" s="1"/>
  <c r="G286"/>
  <c r="V286"/>
  <c r="B286" s="1"/>
  <c r="G357" i="3"/>
  <c r="V357"/>
  <c r="B357" s="1"/>
  <c r="G323"/>
  <c r="V323"/>
  <c r="B323" s="1"/>
  <c r="V37"/>
  <c r="B37" s="1"/>
  <c r="G37"/>
  <c r="G426"/>
  <c r="V426"/>
  <c r="B426" s="1"/>
  <c r="G195"/>
  <c r="V195"/>
  <c r="B195" s="1"/>
  <c r="V314"/>
  <c r="B314" s="1"/>
  <c r="G314"/>
  <c r="V30"/>
  <c r="B30" s="1"/>
  <c r="G30"/>
  <c r="G76"/>
  <c r="V76"/>
  <c r="B76" s="1"/>
  <c r="V96"/>
  <c r="B96" s="1"/>
  <c r="G96"/>
  <c r="V150"/>
  <c r="B150" s="1"/>
  <c r="G150"/>
  <c r="G440"/>
  <c r="V440"/>
  <c r="B440" s="1"/>
  <c r="V224"/>
  <c r="B224" s="1"/>
  <c r="G224"/>
  <c r="V69"/>
  <c r="B69" s="1"/>
  <c r="G69"/>
  <c r="V176"/>
  <c r="B176" s="1"/>
  <c r="G176"/>
  <c r="V188"/>
  <c r="B188" s="1"/>
  <c r="G188"/>
  <c r="G192"/>
  <c r="V192"/>
  <c r="B192" s="1"/>
  <c r="V88"/>
  <c r="B88" s="1"/>
  <c r="G88"/>
  <c r="V111"/>
  <c r="B111" s="1"/>
  <c r="G111"/>
  <c r="G134"/>
  <c r="V134"/>
  <c r="B134" s="1"/>
  <c r="V235"/>
  <c r="B235" s="1"/>
  <c r="G235"/>
  <c r="V303"/>
  <c r="B303" s="1"/>
  <c r="G303"/>
  <c r="G149"/>
  <c r="V149"/>
  <c r="B149" s="1"/>
  <c r="G230" i="8"/>
  <c r="V230"/>
  <c r="B230" s="1"/>
  <c r="G630" i="3"/>
  <c r="V630"/>
  <c r="B630" s="1"/>
  <c r="V402"/>
  <c r="B402" s="1"/>
  <c r="G402"/>
  <c r="G190"/>
  <c r="V190"/>
  <c r="B190" s="1"/>
  <c r="G216"/>
  <c r="V216"/>
  <c r="B216" s="1"/>
  <c r="G36"/>
  <c r="V36"/>
  <c r="B36" s="1"/>
  <c r="V130"/>
  <c r="B130" s="1"/>
  <c r="G130"/>
  <c r="V186"/>
  <c r="B186" s="1"/>
  <c r="G186"/>
  <c r="V79"/>
  <c r="B79" s="1"/>
  <c r="G79"/>
  <c r="G438"/>
  <c r="V438"/>
  <c r="B438" s="1"/>
  <c r="V456"/>
  <c r="B456" s="1"/>
  <c r="G456"/>
  <c r="V33"/>
  <c r="B33" s="1"/>
  <c r="G33"/>
  <c r="G167" i="8"/>
  <c r="V167"/>
  <c r="B167" s="1"/>
  <c r="V57" i="3"/>
  <c r="B57" s="1"/>
  <c r="G57"/>
  <c r="G127"/>
  <c r="V127"/>
  <c r="B127" s="1"/>
  <c r="G376"/>
  <c r="V376"/>
  <c r="B376" s="1"/>
  <c r="G242"/>
  <c r="V242"/>
  <c r="B242" s="1"/>
  <c r="V14"/>
  <c r="B14" s="1"/>
  <c r="G14"/>
  <c r="V73"/>
  <c r="B73" s="1"/>
  <c r="G73"/>
  <c r="G312" i="8"/>
  <c r="V312"/>
  <c r="B312" s="1"/>
  <c r="V237"/>
  <c r="B237" s="1"/>
  <c r="G86"/>
  <c r="V458" i="3"/>
  <c r="B458" s="1"/>
  <c r="V202"/>
  <c r="B202" s="1"/>
  <c r="V160" i="8"/>
  <c r="B160" s="1"/>
  <c r="G67"/>
  <c r="G35"/>
  <c r="V439"/>
  <c r="B439" s="1"/>
  <c r="G504"/>
  <c r="G154"/>
  <c r="V73"/>
  <c r="B73" s="1"/>
  <c r="V551"/>
  <c r="B551" s="1"/>
  <c r="G11"/>
  <c r="G108"/>
  <c r="V289"/>
  <c r="B289" s="1"/>
  <c r="V463" i="3"/>
  <c r="B463" s="1"/>
  <c r="G420" i="8"/>
  <c r="G132"/>
  <c r="G545"/>
  <c r="G168" i="3"/>
  <c r="V639"/>
  <c r="B639" s="1"/>
  <c r="G284" i="8"/>
  <c r="G479" i="3"/>
  <c r="V595" i="8"/>
  <c r="B595" s="1"/>
  <c r="V28" i="3"/>
  <c r="B28" s="1"/>
  <c r="G53" i="8"/>
  <c r="G480" i="3"/>
  <c r="G601" i="8"/>
  <c r="V105"/>
  <c r="B105" s="1"/>
  <c r="V331" i="3"/>
  <c r="B331" s="1"/>
  <c r="V49" i="8"/>
  <c r="B49" s="1"/>
  <c r="V467" i="3"/>
  <c r="B467" s="1"/>
  <c r="V127" i="8"/>
  <c r="B127" s="1"/>
  <c r="V104"/>
  <c r="B104" s="1"/>
  <c r="V70" i="3"/>
  <c r="B70" s="1"/>
  <c r="G427" i="8"/>
  <c r="V568"/>
  <c r="B568" s="1"/>
  <c r="G506"/>
  <c r="V506"/>
  <c r="B506" s="1"/>
  <c r="V606"/>
  <c r="B606" s="1"/>
  <c r="G606"/>
  <c r="V511"/>
  <c r="B511" s="1"/>
  <c r="G511"/>
  <c r="V558"/>
  <c r="B558" s="1"/>
  <c r="G558"/>
  <c r="G383"/>
  <c r="V383"/>
  <c r="B383" s="1"/>
  <c r="V386"/>
  <c r="B386" s="1"/>
  <c r="G386"/>
  <c r="V406"/>
  <c r="B406" s="1"/>
  <c r="G406"/>
  <c r="V431"/>
  <c r="B431" s="1"/>
  <c r="G431"/>
  <c r="G450"/>
  <c r="V450"/>
  <c r="B450" s="1"/>
  <c r="V473"/>
  <c r="B473" s="1"/>
  <c r="G473"/>
  <c r="V199"/>
  <c r="B199" s="1"/>
  <c r="G199"/>
  <c r="G564"/>
  <c r="V564"/>
  <c r="B564" s="1"/>
  <c r="V611"/>
  <c r="B611" s="1"/>
  <c r="G611"/>
  <c r="G648"/>
  <c r="V648"/>
  <c r="B648" s="1"/>
  <c r="V387"/>
  <c r="B387" s="1"/>
  <c r="G387"/>
  <c r="V398"/>
  <c r="B398" s="1"/>
  <c r="G398"/>
  <c r="V425"/>
  <c r="B425" s="1"/>
  <c r="G425"/>
  <c r="V438"/>
  <c r="B438" s="1"/>
  <c r="G438"/>
  <c r="G476"/>
  <c r="V476"/>
  <c r="B476" s="1"/>
  <c r="G574"/>
  <c r="V574"/>
  <c r="B574" s="1"/>
  <c r="V343"/>
  <c r="B343" s="1"/>
  <c r="G343"/>
  <c r="V550"/>
  <c r="B550" s="1"/>
  <c r="G550"/>
  <c r="G532"/>
  <c r="V532"/>
  <c r="B532" s="1"/>
  <c r="V365"/>
  <c r="B365" s="1"/>
  <c r="G365"/>
  <c r="G430"/>
  <c r="V430"/>
  <c r="B430" s="1"/>
  <c r="V189"/>
  <c r="B189" s="1"/>
  <c r="G189"/>
  <c r="G211"/>
  <c r="V211"/>
  <c r="B211" s="1"/>
  <c r="V176"/>
  <c r="B176" s="1"/>
  <c r="G176"/>
  <c r="V236"/>
  <c r="B236" s="1"/>
  <c r="G236"/>
  <c r="G244"/>
  <c r="V244"/>
  <c r="B244" s="1"/>
  <c r="V271"/>
  <c r="B271" s="1"/>
  <c r="G271"/>
  <c r="V309"/>
  <c r="B309" s="1"/>
  <c r="G309"/>
  <c r="V322"/>
  <c r="B322" s="1"/>
  <c r="G322"/>
  <c r="G69"/>
  <c r="V69"/>
  <c r="B69" s="1"/>
  <c r="V103"/>
  <c r="B103" s="1"/>
  <c r="G103"/>
  <c r="V123"/>
  <c r="B123" s="1"/>
  <c r="G123"/>
  <c r="G521"/>
  <c r="V521"/>
  <c r="B521" s="1"/>
  <c r="G351"/>
  <c r="V351"/>
  <c r="B351" s="1"/>
  <c r="V460"/>
  <c r="B460" s="1"/>
  <c r="G460"/>
  <c r="V489"/>
  <c r="B489" s="1"/>
  <c r="G489"/>
  <c r="V234"/>
  <c r="B234" s="1"/>
  <c r="G234"/>
  <c r="G137"/>
  <c r="V137"/>
  <c r="B137" s="1"/>
  <c r="V459"/>
  <c r="B459" s="1"/>
  <c r="G459"/>
  <c r="G463"/>
  <c r="V463"/>
  <c r="B463" s="1"/>
  <c r="G106"/>
  <c r="V106"/>
  <c r="B106" s="1"/>
  <c r="G291"/>
  <c r="V291"/>
  <c r="B291" s="1"/>
  <c r="G327"/>
  <c r="V327"/>
  <c r="B327" s="1"/>
  <c r="G501"/>
  <c r="V501"/>
  <c r="B501" s="1"/>
  <c r="U452"/>
  <c r="T452"/>
  <c r="Q452"/>
  <c r="R452" s="1"/>
  <c r="F452"/>
  <c r="G278"/>
  <c r="V278"/>
  <c r="B278" s="1"/>
  <c r="G532" i="3"/>
  <c r="V532"/>
  <c r="B532" s="1"/>
  <c r="V339"/>
  <c r="B339" s="1"/>
  <c r="G339"/>
  <c r="G250" i="8"/>
  <c r="V250"/>
  <c r="B250" s="1"/>
  <c r="G302"/>
  <c r="V302"/>
  <c r="B302" s="1"/>
  <c r="G21"/>
  <c r="V21"/>
  <c r="B21" s="1"/>
  <c r="V44"/>
  <c r="B44" s="1"/>
  <c r="G44"/>
  <c r="V76"/>
  <c r="B76" s="1"/>
  <c r="G76"/>
  <c r="G101"/>
  <c r="V101"/>
  <c r="B101" s="1"/>
  <c r="G610" i="3"/>
  <c r="V610"/>
  <c r="B610" s="1"/>
  <c r="V201" i="8"/>
  <c r="B201" s="1"/>
  <c r="G201"/>
  <c r="V235"/>
  <c r="B235" s="1"/>
  <c r="G235"/>
  <c r="V281"/>
  <c r="B281" s="1"/>
  <c r="G281"/>
  <c r="V656" i="3"/>
  <c r="B656" s="1"/>
  <c r="G656"/>
  <c r="G651" i="8"/>
  <c r="V651"/>
  <c r="B651" s="1"/>
  <c r="V552"/>
  <c r="B552" s="1"/>
  <c r="G552"/>
  <c r="V570"/>
  <c r="B570" s="1"/>
  <c r="G570"/>
  <c r="V600"/>
  <c r="B600" s="1"/>
  <c r="G600"/>
  <c r="V605"/>
  <c r="B605" s="1"/>
  <c r="G605"/>
  <c r="G95"/>
  <c r="V95"/>
  <c r="B95" s="1"/>
  <c r="G337" i="3"/>
  <c r="V337"/>
  <c r="B337" s="1"/>
  <c r="V455"/>
  <c r="B455" s="1"/>
  <c r="G455"/>
  <c r="G202" i="8"/>
  <c r="V202"/>
  <c r="B202" s="1"/>
  <c r="V136"/>
  <c r="B136" s="1"/>
  <c r="G136"/>
  <c r="V142"/>
  <c r="B142" s="1"/>
  <c r="G142"/>
  <c r="V623" i="3"/>
  <c r="B623" s="1"/>
  <c r="G623"/>
  <c r="V428"/>
  <c r="B428" s="1"/>
  <c r="G428"/>
  <c r="G232"/>
  <c r="V232"/>
  <c r="B232" s="1"/>
  <c r="G163"/>
  <c r="V163"/>
  <c r="B163" s="1"/>
  <c r="V113" i="8"/>
  <c r="B113" s="1"/>
  <c r="G113"/>
  <c r="G552" i="3"/>
  <c r="V552"/>
  <c r="B552" s="1"/>
  <c r="V420"/>
  <c r="B420" s="1"/>
  <c r="G420"/>
  <c r="G318"/>
  <c r="V318"/>
  <c r="B318" s="1"/>
  <c r="V22"/>
  <c r="B22" s="1"/>
  <c r="G22"/>
  <c r="V100"/>
  <c r="B100" s="1"/>
  <c r="G100"/>
  <c r="V114"/>
  <c r="B114" s="1"/>
  <c r="G114"/>
  <c r="V305"/>
  <c r="B305" s="1"/>
  <c r="G305"/>
  <c r="G53"/>
  <c r="V53"/>
  <c r="B53" s="1"/>
  <c r="V119"/>
  <c r="B119" s="1"/>
  <c r="G119"/>
  <c r="G565"/>
  <c r="V565"/>
  <c r="B565" s="1"/>
  <c r="V191"/>
  <c r="B191" s="1"/>
  <c r="G191"/>
  <c r="V228"/>
  <c r="B228" s="1"/>
  <c r="G228"/>
  <c r="V40"/>
  <c r="B40" s="1"/>
  <c r="G40"/>
  <c r="V48"/>
  <c r="B48" s="1"/>
  <c r="G48"/>
  <c r="G64"/>
  <c r="V64"/>
  <c r="B64" s="1"/>
  <c r="G457"/>
  <c r="V457"/>
  <c r="B457" s="1"/>
  <c r="V299"/>
  <c r="B299" s="1"/>
  <c r="G299"/>
  <c r="V99"/>
  <c r="B99" s="1"/>
  <c r="G99"/>
  <c r="G280" i="8"/>
  <c r="V280"/>
  <c r="B280" s="1"/>
  <c r="V603" i="3"/>
  <c r="B603" s="1"/>
  <c r="G603"/>
  <c r="G358"/>
  <c r="V358"/>
  <c r="B358" s="1"/>
  <c r="G406"/>
  <c r="V406"/>
  <c r="B406" s="1"/>
  <c r="V222"/>
  <c r="B222" s="1"/>
  <c r="G222"/>
  <c r="V310"/>
  <c r="B310" s="1"/>
  <c r="G310"/>
  <c r="G75"/>
  <c r="V75"/>
  <c r="B75" s="1"/>
  <c r="V117"/>
  <c r="B117" s="1"/>
  <c r="G117"/>
  <c r="V230"/>
  <c r="B230" s="1"/>
  <c r="G230"/>
  <c r="G231"/>
  <c r="V231"/>
  <c r="B231" s="1"/>
  <c r="G93"/>
  <c r="V93"/>
  <c r="B93" s="1"/>
  <c r="G283"/>
  <c r="V283"/>
  <c r="B283" s="1"/>
  <c r="G7"/>
  <c r="V7"/>
  <c r="B7" s="1"/>
  <c r="G210"/>
  <c r="V210"/>
  <c r="B210" s="1"/>
  <c r="V221"/>
  <c r="B221" s="1"/>
  <c r="G221"/>
  <c r="G306"/>
  <c r="V306"/>
  <c r="B306" s="1"/>
  <c r="G102"/>
  <c r="V102"/>
  <c r="B102" s="1"/>
  <c r="V608" i="8"/>
  <c r="B608" s="1"/>
  <c r="G608"/>
  <c r="V250" i="3"/>
  <c r="B250" s="1"/>
  <c r="G250"/>
  <c r="G485" i="8"/>
  <c r="V485"/>
  <c r="B485" s="1"/>
  <c r="V513" i="3"/>
  <c r="B513" s="1"/>
  <c r="G533"/>
  <c r="G396"/>
  <c r="G54"/>
  <c r="V589"/>
  <c r="B589" s="1"/>
  <c r="V130" i="8"/>
  <c r="B130" s="1"/>
  <c r="G77"/>
  <c r="G45"/>
  <c r="G482"/>
  <c r="V3" i="3"/>
  <c r="B3" s="1"/>
  <c r="G144" i="8"/>
  <c r="V41"/>
  <c r="B41" s="1"/>
  <c r="V569"/>
  <c r="B569" s="1"/>
  <c r="V492"/>
  <c r="B492" s="1"/>
  <c r="G6"/>
  <c r="V415"/>
  <c r="B415" s="1"/>
  <c r="G260" i="3"/>
  <c r="G504"/>
  <c r="V18" i="8"/>
  <c r="B18" s="1"/>
  <c r="V31"/>
  <c r="B31" s="1"/>
  <c r="G479"/>
  <c r="G531"/>
  <c r="V287" i="3"/>
  <c r="B287" s="1"/>
  <c r="G185"/>
  <c r="V417" i="8"/>
  <c r="B417" s="1"/>
  <c r="V579"/>
  <c r="B579" s="1"/>
  <c r="G104" i="3"/>
  <c r="G404"/>
  <c r="V59" i="8"/>
  <c r="B59" s="1"/>
  <c r="G320" i="3"/>
  <c r="G586" i="8"/>
  <c r="G81"/>
  <c r="V269"/>
  <c r="B269" s="1"/>
  <c r="V363"/>
  <c r="B363" s="1"/>
  <c r="G363"/>
  <c r="G503"/>
  <c r="V503"/>
  <c r="B503" s="1"/>
  <c r="V553"/>
  <c r="B553" s="1"/>
  <c r="G553"/>
  <c r="V369"/>
  <c r="B369" s="1"/>
  <c r="G369"/>
  <c r="G392"/>
  <c r="V392"/>
  <c r="B392" s="1"/>
  <c r="V447"/>
  <c r="B447" s="1"/>
  <c r="G447"/>
  <c r="V470"/>
  <c r="B470" s="1"/>
  <c r="G470"/>
  <c r="V188"/>
  <c r="B188" s="1"/>
  <c r="G188"/>
  <c r="G495"/>
  <c r="V495"/>
  <c r="B495" s="1"/>
  <c r="G341"/>
  <c r="V341"/>
  <c r="B341" s="1"/>
  <c r="V497"/>
  <c r="B497" s="1"/>
  <c r="G497"/>
  <c r="V647"/>
  <c r="B647" s="1"/>
  <c r="G647"/>
  <c r="G361"/>
  <c r="V361"/>
  <c r="B361" s="1"/>
  <c r="V348"/>
  <c r="B348" s="1"/>
  <c r="G348"/>
  <c r="G395"/>
  <c r="V395"/>
  <c r="B395" s="1"/>
  <c r="G410"/>
  <c r="V410"/>
  <c r="B410" s="1"/>
  <c r="G435"/>
  <c r="V435"/>
  <c r="B435" s="1"/>
  <c r="G458"/>
  <c r="V458"/>
  <c r="B458" s="1"/>
  <c r="G481"/>
  <c r="V481"/>
  <c r="B481" s="1"/>
  <c r="G603"/>
  <c r="V603"/>
  <c r="B603" s="1"/>
  <c r="G371"/>
  <c r="V371"/>
  <c r="B371" s="1"/>
  <c r="G548"/>
  <c r="V548"/>
  <c r="B548" s="1"/>
  <c r="V629"/>
  <c r="B629" s="1"/>
  <c r="G629"/>
  <c r="G366"/>
  <c r="V366"/>
  <c r="B366" s="1"/>
  <c r="G599"/>
  <c r="V599"/>
  <c r="B599" s="1"/>
  <c r="G604"/>
  <c r="V604"/>
  <c r="B604" s="1"/>
  <c r="V171"/>
  <c r="B171" s="1"/>
  <c r="G171"/>
  <c r="V205"/>
  <c r="B205" s="1"/>
  <c r="G205"/>
  <c r="V263"/>
  <c r="B263" s="1"/>
  <c r="G263"/>
  <c r="V297"/>
  <c r="B297" s="1"/>
  <c r="G297"/>
  <c r="V320"/>
  <c r="B320" s="1"/>
  <c r="G320"/>
  <c r="G34"/>
  <c r="V34"/>
  <c r="B34" s="1"/>
  <c r="G42"/>
  <c r="V42"/>
  <c r="B42" s="1"/>
  <c r="G50"/>
  <c r="V50"/>
  <c r="B50" s="1"/>
  <c r="G58"/>
  <c r="V58"/>
  <c r="B58" s="1"/>
  <c r="G66"/>
  <c r="V66"/>
  <c r="B66" s="1"/>
  <c r="G74"/>
  <c r="V74"/>
  <c r="B74" s="1"/>
  <c r="G82"/>
  <c r="V82"/>
  <c r="B82" s="1"/>
  <c r="G141"/>
  <c r="V141"/>
  <c r="B141" s="1"/>
  <c r="V578"/>
  <c r="B578" s="1"/>
  <c r="G578"/>
  <c r="G399"/>
  <c r="V399"/>
  <c r="B399" s="1"/>
  <c r="V446"/>
  <c r="B446" s="1"/>
  <c r="G446"/>
  <c r="G462"/>
  <c r="V462"/>
  <c r="B462" s="1"/>
  <c r="V231"/>
  <c r="B231" s="1"/>
  <c r="G231"/>
  <c r="G134"/>
  <c r="V134"/>
  <c r="B134" s="1"/>
  <c r="V240"/>
  <c r="B240" s="1"/>
  <c r="G240"/>
  <c r="V256"/>
  <c r="B256" s="1"/>
  <c r="G256"/>
  <c r="G323"/>
  <c r="V323"/>
  <c r="B323" s="1"/>
  <c r="G614"/>
  <c r="V614"/>
  <c r="B614" s="1"/>
  <c r="G187"/>
  <c r="V187"/>
  <c r="B187" s="1"/>
  <c r="G326"/>
  <c r="V326"/>
  <c r="B326" s="1"/>
  <c r="V179"/>
  <c r="B179" s="1"/>
  <c r="G179"/>
  <c r="G290"/>
  <c r="V290"/>
  <c r="B290" s="1"/>
  <c r="V356"/>
  <c r="B356" s="1"/>
  <c r="G356"/>
  <c r="V239"/>
  <c r="B239" s="1"/>
  <c r="G239"/>
  <c r="G616" i="3"/>
  <c r="V616"/>
  <c r="B616" s="1"/>
  <c r="G178" i="8"/>
  <c r="V178"/>
  <c r="B178" s="1"/>
  <c r="V275"/>
  <c r="B275" s="1"/>
  <c r="G275"/>
  <c r="V285"/>
  <c r="B285" s="1"/>
  <c r="G285"/>
  <c r="G308"/>
  <c r="V308"/>
  <c r="B308" s="1"/>
  <c r="V36"/>
  <c r="B36" s="1"/>
  <c r="G36"/>
  <c r="V68"/>
  <c r="B68" s="1"/>
  <c r="G68"/>
  <c r="G121"/>
  <c r="V121"/>
  <c r="B121" s="1"/>
  <c r="G499" i="3"/>
  <c r="V499"/>
  <c r="B499" s="1"/>
  <c r="G606"/>
  <c r="V606"/>
  <c r="B606" s="1"/>
  <c r="V653"/>
  <c r="B653" s="1"/>
  <c r="G653"/>
  <c r="V354" i="8"/>
  <c r="B354" s="1"/>
  <c r="G354"/>
  <c r="V203"/>
  <c r="B203" s="1"/>
  <c r="G203"/>
  <c r="G207"/>
  <c r="V207"/>
  <c r="B207" s="1"/>
  <c r="V198"/>
  <c r="B198" s="1"/>
  <c r="G198"/>
  <c r="V265"/>
  <c r="B265" s="1"/>
  <c r="G265"/>
  <c r="V147"/>
  <c r="B147" s="1"/>
  <c r="G147"/>
  <c r="G530" i="3"/>
  <c r="V530"/>
  <c r="B530" s="1"/>
  <c r="G624"/>
  <c r="V624"/>
  <c r="B624" s="1"/>
  <c r="G572" i="8"/>
  <c r="V572"/>
  <c r="B572" s="1"/>
  <c r="G183"/>
  <c r="V183"/>
  <c r="B183" s="1"/>
  <c r="V204"/>
  <c r="B204" s="1"/>
  <c r="G204"/>
  <c r="G208"/>
  <c r="V208"/>
  <c r="B208" s="1"/>
  <c r="V299"/>
  <c r="B299" s="1"/>
  <c r="G299"/>
  <c r="G288"/>
  <c r="V288"/>
  <c r="B288" s="1"/>
  <c r="V19"/>
  <c r="B19" s="1"/>
  <c r="G19"/>
  <c r="V319"/>
  <c r="B319" s="1"/>
  <c r="G319"/>
  <c r="G161"/>
  <c r="V161"/>
  <c r="B161" s="1"/>
  <c r="V537" i="3"/>
  <c r="B537" s="1"/>
  <c r="G537"/>
  <c r="G607"/>
  <c r="V607"/>
  <c r="B607" s="1"/>
  <c r="V267" i="8"/>
  <c r="B267" s="1"/>
  <c r="G267"/>
  <c r="G578" i="3"/>
  <c r="V578"/>
  <c r="B578" s="1"/>
  <c r="G435"/>
  <c r="V435"/>
  <c r="B435" s="1"/>
  <c r="G464"/>
  <c r="V464"/>
  <c r="B464" s="1"/>
  <c r="G181" i="8"/>
  <c r="V181"/>
  <c r="B181" s="1"/>
  <c r="G184"/>
  <c r="V184"/>
  <c r="B184" s="1"/>
  <c r="G162"/>
  <c r="V162"/>
  <c r="B162" s="1"/>
  <c r="G522" i="3"/>
  <c r="V522"/>
  <c r="B522" s="1"/>
  <c r="V223"/>
  <c r="B223" s="1"/>
  <c r="G223"/>
  <c r="G274"/>
  <c r="V274"/>
  <c r="B274" s="1"/>
  <c r="V272" i="8"/>
  <c r="B272" s="1"/>
  <c r="G272"/>
  <c r="G203" i="3"/>
  <c r="V203"/>
  <c r="B203" s="1"/>
  <c r="V309"/>
  <c r="B309" s="1"/>
  <c r="G309"/>
  <c r="V17"/>
  <c r="B17" s="1"/>
  <c r="G17"/>
  <c r="V131"/>
  <c r="B131" s="1"/>
  <c r="G131"/>
  <c r="V531"/>
  <c r="B531" s="1"/>
  <c r="G531"/>
  <c r="F452"/>
  <c r="P452"/>
  <c r="R452" s="1"/>
  <c r="S452"/>
  <c r="G234"/>
  <c r="V234"/>
  <c r="B234" s="1"/>
  <c r="G268"/>
  <c r="V268"/>
  <c r="B268" s="1"/>
  <c r="G8"/>
  <c r="V8"/>
  <c r="B8" s="1"/>
  <c r="V112"/>
  <c r="B112" s="1"/>
  <c r="G112"/>
  <c r="G380"/>
  <c r="V380"/>
  <c r="B380" s="1"/>
  <c r="G482"/>
  <c r="V482"/>
  <c r="B482" s="1"/>
  <c r="G178"/>
  <c r="V178"/>
  <c r="B178" s="1"/>
  <c r="G272"/>
  <c r="V272"/>
  <c r="B272" s="1"/>
  <c r="V12"/>
  <c r="B12" s="1"/>
  <c r="G12"/>
  <c r="G46"/>
  <c r="V46"/>
  <c r="B46" s="1"/>
  <c r="G97"/>
  <c r="V97"/>
  <c r="B97" s="1"/>
  <c r="G125"/>
  <c r="V125"/>
  <c r="B125" s="1"/>
  <c r="V143"/>
  <c r="B143" s="1"/>
  <c r="G143"/>
  <c r="V490"/>
  <c r="B490" s="1"/>
  <c r="G490"/>
  <c r="V251"/>
  <c r="B251" s="1"/>
  <c r="G251"/>
  <c r="G321"/>
  <c r="V321"/>
  <c r="B321" s="1"/>
  <c r="V274" i="8"/>
  <c r="B274" s="1"/>
  <c r="G274"/>
  <c r="G545" i="3"/>
  <c r="V545"/>
  <c r="B545" s="1"/>
  <c r="G86"/>
  <c r="V86"/>
  <c r="B86" s="1"/>
  <c r="G390"/>
  <c r="V390"/>
  <c r="B390" s="1"/>
  <c r="V252"/>
  <c r="B252" s="1"/>
  <c r="G252"/>
  <c r="V118"/>
  <c r="B118" s="1"/>
  <c r="G118"/>
  <c r="V443"/>
  <c r="B443" s="1"/>
  <c r="G443"/>
  <c r="V446"/>
  <c r="B446" s="1"/>
  <c r="G446"/>
  <c r="V226"/>
  <c r="B226" s="1"/>
  <c r="G226"/>
  <c r="V29" i="8"/>
  <c r="B29" s="1"/>
  <c r="G29"/>
  <c r="V340" i="3"/>
  <c r="B340" s="1"/>
  <c r="G340"/>
  <c r="V47"/>
  <c r="B47" s="1"/>
  <c r="G47"/>
  <c r="V63"/>
  <c r="B63" s="1"/>
  <c r="G63"/>
  <c r="G141"/>
  <c r="V141"/>
  <c r="B141" s="1"/>
  <c r="G437" i="8"/>
  <c r="V437"/>
  <c r="B437" s="1"/>
  <c r="G462" i="3"/>
  <c r="V90"/>
  <c r="B90" s="1"/>
  <c r="V306" i="8"/>
  <c r="B306" s="1"/>
  <c r="G280" i="3"/>
  <c r="V427"/>
  <c r="B427" s="1"/>
  <c r="G598"/>
  <c r="V86" i="8"/>
  <c r="B86" s="1"/>
  <c r="V51"/>
  <c r="B51" s="1"/>
  <c r="G62" i="3"/>
  <c r="G508"/>
  <c r="G122" i="8"/>
  <c r="V584"/>
  <c r="B584" s="1"/>
  <c r="V102"/>
  <c r="B102" s="1"/>
  <c r="G57"/>
  <c r="V544" i="3"/>
  <c r="B544" s="1"/>
  <c r="V152" i="8"/>
  <c r="B152" s="1"/>
  <c r="G75"/>
  <c r="G355" i="3"/>
  <c r="V524"/>
  <c r="B524" s="1"/>
  <c r="V305" i="8"/>
  <c r="B305" s="1"/>
  <c r="V429" i="3"/>
  <c r="B429" s="1"/>
  <c r="G237" i="8"/>
  <c r="G156" i="3"/>
  <c r="G37" i="8"/>
  <c r="G530"/>
  <c r="V440"/>
  <c r="B440" s="1"/>
  <c r="G99"/>
  <c r="G229"/>
  <c r="V602"/>
  <c r="B602" s="1"/>
  <c r="G417" i="3"/>
  <c r="G146" i="8"/>
  <c r="G27"/>
  <c r="G65"/>
  <c r="V119"/>
  <c r="B119" s="1"/>
  <c r="V7"/>
  <c r="B7" s="1"/>
  <c r="G245"/>
  <c r="G333"/>
  <c r="V556"/>
  <c r="B556" s="1"/>
  <c r="G556"/>
  <c r="V389"/>
  <c r="B389" s="1"/>
  <c r="G389"/>
  <c r="G445"/>
  <c r="V445"/>
  <c r="B445" s="1"/>
  <c r="V468"/>
  <c r="B468" s="1"/>
  <c r="G468"/>
  <c r="G177"/>
  <c r="V177"/>
  <c r="B177" s="1"/>
  <c r="G528"/>
  <c r="V528"/>
  <c r="B528" s="1"/>
  <c r="V587"/>
  <c r="B587" s="1"/>
  <c r="G587"/>
  <c r="G634"/>
  <c r="V634"/>
  <c r="B634" s="1"/>
  <c r="V391"/>
  <c r="B391" s="1"/>
  <c r="G391"/>
  <c r="V499"/>
  <c r="B499" s="1"/>
  <c r="G499"/>
  <c r="G394"/>
  <c r="V394"/>
  <c r="B394" s="1"/>
  <c r="V480"/>
  <c r="B480" s="1"/>
  <c r="G480"/>
  <c r="V526"/>
  <c r="B526" s="1"/>
  <c r="G526"/>
  <c r="V612"/>
  <c r="B612" s="1"/>
  <c r="G612"/>
  <c r="G562"/>
  <c r="V562"/>
  <c r="B562" s="1"/>
  <c r="V346"/>
  <c r="B346" s="1"/>
  <c r="G346"/>
  <c r="V408"/>
  <c r="B408" s="1"/>
  <c r="G408"/>
  <c r="G561"/>
  <c r="V561"/>
  <c r="B561" s="1"/>
  <c r="V337"/>
  <c r="B337" s="1"/>
  <c r="O218" i="7" s="1"/>
  <c r="G337" i="8"/>
  <c r="V409"/>
  <c r="B409" s="1"/>
  <c r="G409"/>
  <c r="V390"/>
  <c r="B390" s="1"/>
  <c r="G390"/>
  <c r="V185"/>
  <c r="B185" s="1"/>
  <c r="G185"/>
  <c r="G168"/>
  <c r="V168"/>
  <c r="B168" s="1"/>
  <c r="V225"/>
  <c r="B225" s="1"/>
  <c r="G225"/>
  <c r="G243"/>
  <c r="V243"/>
  <c r="B243" s="1"/>
  <c r="G260"/>
  <c r="V260"/>
  <c r="B260" s="1"/>
  <c r="V300"/>
  <c r="B300" s="1"/>
  <c r="G300"/>
  <c r="V115"/>
  <c r="B115" s="1"/>
  <c r="G115"/>
  <c r="V524"/>
  <c r="B524" s="1"/>
  <c r="G524"/>
  <c r="V650"/>
  <c r="B650" s="1"/>
  <c r="G650"/>
  <c r="V357"/>
  <c r="B357" s="1"/>
  <c r="G357"/>
  <c r="V444"/>
  <c r="B444" s="1"/>
  <c r="G444"/>
  <c r="V487"/>
  <c r="B487" s="1"/>
  <c r="G487"/>
  <c r="G172"/>
  <c r="V172"/>
  <c r="B172" s="1"/>
  <c r="V194"/>
  <c r="B194" s="1"/>
  <c r="G194"/>
  <c r="V295"/>
  <c r="B295" s="1"/>
  <c r="G295"/>
  <c r="G318"/>
  <c r="V318"/>
  <c r="B318" s="1"/>
  <c r="V153"/>
  <c r="B153" s="1"/>
  <c r="G153"/>
  <c r="G442"/>
  <c r="V442"/>
  <c r="B442" s="1"/>
  <c r="V232"/>
  <c r="B232" s="1"/>
  <c r="G232"/>
  <c r="G253"/>
  <c r="V253"/>
  <c r="B253" s="1"/>
  <c r="G287"/>
  <c r="V287"/>
  <c r="B287" s="1"/>
  <c r="V317"/>
  <c r="B317" s="1"/>
  <c r="G317"/>
  <c r="G159"/>
  <c r="V159"/>
  <c r="B159" s="1"/>
  <c r="G353"/>
  <c r="V353"/>
  <c r="B353" s="1"/>
  <c r="G461"/>
  <c r="V461"/>
  <c r="B461" s="1"/>
  <c r="V655"/>
  <c r="B655" s="1"/>
  <c r="G655"/>
  <c r="V175"/>
  <c r="B175" s="1"/>
  <c r="G175"/>
  <c r="V316"/>
  <c r="B316" s="1"/>
  <c r="G316"/>
  <c r="V350"/>
  <c r="B350" s="1"/>
  <c r="G350"/>
  <c r="V465"/>
  <c r="B465" s="1"/>
  <c r="G465"/>
  <c r="V472"/>
  <c r="B472" s="1"/>
  <c r="G472"/>
  <c r="G310"/>
  <c r="V310"/>
  <c r="B310" s="1"/>
  <c r="G257"/>
  <c r="V257"/>
  <c r="B257" s="1"/>
  <c r="G117"/>
  <c r="V117"/>
  <c r="B117" s="1"/>
  <c r="G501" i="3"/>
  <c r="V501"/>
  <c r="B501" s="1"/>
  <c r="V222" i="8"/>
  <c r="B222" s="1"/>
  <c r="G222"/>
  <c r="V279"/>
  <c r="B279" s="1"/>
  <c r="G279"/>
  <c r="V249"/>
  <c r="B249" s="1"/>
  <c r="G249"/>
  <c r="V292"/>
  <c r="B292" s="1"/>
  <c r="G292"/>
  <c r="G311"/>
  <c r="V311"/>
  <c r="B311" s="1"/>
  <c r="V60"/>
  <c r="B60" s="1"/>
  <c r="G60"/>
  <c r="G97"/>
  <c r="V97"/>
  <c r="B97" s="1"/>
  <c r="G649" i="3"/>
  <c r="V649"/>
  <c r="B649" s="1"/>
  <c r="G428" i="8"/>
  <c r="V428"/>
  <c r="B428" s="1"/>
  <c r="V313"/>
  <c r="B313" s="1"/>
  <c r="G313"/>
  <c r="V519" i="3"/>
  <c r="B519" s="1"/>
  <c r="G519"/>
  <c r="G544" i="8"/>
  <c r="V544"/>
  <c r="B544" s="1"/>
  <c r="V514"/>
  <c r="B514" s="1"/>
  <c r="G514"/>
  <c r="G557"/>
  <c r="V557"/>
  <c r="B557" s="1"/>
  <c r="V618"/>
  <c r="B618" s="1"/>
  <c r="G618"/>
  <c r="G620"/>
  <c r="V620"/>
  <c r="B620" s="1"/>
  <c r="G180"/>
  <c r="V180"/>
  <c r="B180" s="1"/>
  <c r="G197"/>
  <c r="V197"/>
  <c r="B197" s="1"/>
  <c r="G233"/>
  <c r="V233"/>
  <c r="B233" s="1"/>
  <c r="V314"/>
  <c r="B314" s="1"/>
  <c r="G314"/>
  <c r="V32"/>
  <c r="B32" s="1"/>
  <c r="G32"/>
  <c r="V40"/>
  <c r="B40" s="1"/>
  <c r="G40"/>
  <c r="G48"/>
  <c r="V48"/>
  <c r="B48" s="1"/>
  <c r="V56"/>
  <c r="B56" s="1"/>
  <c r="G56"/>
  <c r="V64"/>
  <c r="B64" s="1"/>
  <c r="G64"/>
  <c r="V72"/>
  <c r="B72" s="1"/>
  <c r="G72"/>
  <c r="G80"/>
  <c r="V80"/>
  <c r="B80" s="1"/>
  <c r="V131"/>
  <c r="B131" s="1"/>
  <c r="G131"/>
  <c r="V158"/>
  <c r="B158" s="1"/>
  <c r="G158"/>
  <c r="V594" i="3"/>
  <c r="B594" s="1"/>
  <c r="G594"/>
  <c r="V296" i="8"/>
  <c r="B296" s="1"/>
  <c r="G296"/>
  <c r="G381" i="3"/>
  <c r="V381"/>
  <c r="B381" s="1"/>
  <c r="G503"/>
  <c r="V503"/>
  <c r="B503" s="1"/>
  <c r="G617"/>
  <c r="V617"/>
  <c r="B617" s="1"/>
  <c r="G646"/>
  <c r="V646"/>
  <c r="B646" s="1"/>
  <c r="G336"/>
  <c r="V336"/>
  <c r="B336" s="1"/>
  <c r="V174" i="8"/>
  <c r="B174" s="1"/>
  <c r="G174"/>
  <c r="G191"/>
  <c r="V191"/>
  <c r="B191" s="1"/>
  <c r="G650" i="3"/>
  <c r="V650"/>
  <c r="B650" s="1"/>
  <c r="V486"/>
  <c r="B486" s="1"/>
  <c r="G486"/>
  <c r="G604"/>
  <c r="V604"/>
  <c r="B604" s="1"/>
  <c r="V410"/>
  <c r="B410" s="1"/>
  <c r="G410"/>
  <c r="G460"/>
  <c r="V460"/>
  <c r="B460" s="1"/>
  <c r="G264"/>
  <c r="V264"/>
  <c r="B264" s="1"/>
  <c r="V170" i="8"/>
  <c r="B170" s="1"/>
  <c r="G170"/>
  <c r="V523" i="3"/>
  <c r="B523" s="1"/>
  <c r="G523"/>
  <c r="G596"/>
  <c r="V596"/>
  <c r="B596" s="1"/>
  <c r="V199"/>
  <c r="B199" s="1"/>
  <c r="G199"/>
  <c r="V302"/>
  <c r="B302" s="1"/>
  <c r="G302"/>
  <c r="V325"/>
  <c r="B325" s="1"/>
  <c r="G325"/>
  <c r="F451"/>
  <c r="S451"/>
  <c r="P451"/>
  <c r="R451" s="1"/>
  <c r="G206"/>
  <c r="V206"/>
  <c r="B206" s="1"/>
  <c r="V208"/>
  <c r="B208" s="1"/>
  <c r="G208"/>
  <c r="G60"/>
  <c r="V60"/>
  <c r="B60" s="1"/>
  <c r="G103"/>
  <c r="V103"/>
  <c r="B103" s="1"/>
  <c r="V157"/>
  <c r="B157" s="1"/>
  <c r="G157"/>
  <c r="V170"/>
  <c r="B170" s="1"/>
  <c r="O119" i="4" s="1"/>
  <c r="G170" i="3"/>
  <c r="V25"/>
  <c r="B25" s="1"/>
  <c r="G25"/>
  <c r="V80"/>
  <c r="B80" s="1"/>
  <c r="G80"/>
  <c r="G101"/>
  <c r="V101"/>
  <c r="B101" s="1"/>
  <c r="V146"/>
  <c r="B146" s="1"/>
  <c r="G146"/>
  <c r="V484"/>
  <c r="B484" s="1"/>
  <c r="G484"/>
  <c r="V87"/>
  <c r="B87" s="1"/>
  <c r="G87"/>
  <c r="G115"/>
  <c r="V115"/>
  <c r="B115" s="1"/>
  <c r="V629"/>
  <c r="B629" s="1"/>
  <c r="G629"/>
  <c r="V180"/>
  <c r="B180" s="1"/>
  <c r="G180"/>
  <c r="G326"/>
  <c r="V326"/>
  <c r="B326" s="1"/>
  <c r="G59"/>
  <c r="V59"/>
  <c r="B59" s="1"/>
  <c r="G106"/>
  <c r="V106"/>
  <c r="B106" s="1"/>
  <c r="V516"/>
  <c r="B516" s="1"/>
  <c r="G516"/>
  <c r="G590"/>
  <c r="V590"/>
  <c r="B590" s="1"/>
  <c r="G393"/>
  <c r="V393"/>
  <c r="B393" s="1"/>
  <c r="G398"/>
  <c r="V398"/>
  <c r="B398" s="1"/>
  <c r="G145"/>
  <c r="V145"/>
  <c r="B145" s="1"/>
  <c r="V437"/>
  <c r="B437" s="1"/>
  <c r="G437"/>
  <c r="V158"/>
  <c r="B158" s="1"/>
  <c r="G158"/>
  <c r="G342"/>
  <c r="V342"/>
  <c r="B342" s="1"/>
  <c r="V98"/>
  <c r="B98" s="1"/>
  <c r="G98"/>
  <c r="V273" i="8"/>
  <c r="B273" s="1"/>
  <c r="G273"/>
  <c r="O13" i="7"/>
  <c r="O68"/>
  <c r="O32"/>
  <c r="O40"/>
  <c r="G359" i="3"/>
  <c r="V359"/>
  <c r="B359" s="1"/>
  <c r="G468"/>
  <c r="V468"/>
  <c r="B468" s="1"/>
  <c r="V9"/>
  <c r="B9" s="1"/>
  <c r="G9"/>
  <c r="V374" i="8"/>
  <c r="B374" s="1"/>
  <c r="G374"/>
  <c r="V491"/>
  <c r="B491" s="1"/>
  <c r="G491"/>
  <c r="G307"/>
  <c r="V307"/>
  <c r="B307" s="1"/>
  <c r="V563" i="3"/>
  <c r="B563" s="1"/>
  <c r="G478"/>
  <c r="G155"/>
  <c r="V61" i="8"/>
  <c r="B61" s="1"/>
  <c r="O84" i="7" s="1"/>
  <c r="V611" i="3"/>
  <c r="B611" s="1"/>
  <c r="G138" i="8"/>
  <c r="V312" i="3"/>
  <c r="B312" s="1"/>
  <c r="G94" i="8"/>
  <c r="V517"/>
  <c r="B517" s="1"/>
  <c r="G536" i="3"/>
  <c r="V111" i="8"/>
  <c r="B111" s="1"/>
  <c r="V194" i="3"/>
  <c r="B194" s="1"/>
  <c r="G214"/>
  <c r="V43" i="8"/>
  <c r="B43" s="1"/>
  <c r="O89" i="7" s="1"/>
  <c r="V344" i="8"/>
  <c r="B344" s="1"/>
  <c r="G114"/>
  <c r="G33"/>
  <c r="M218" i="7" l="1"/>
  <c r="J218"/>
  <c r="N218"/>
  <c r="L218"/>
  <c r="K218"/>
  <c r="L119" i="4"/>
  <c r="M119"/>
  <c r="N119"/>
  <c r="K119"/>
  <c r="J119"/>
  <c r="J84" i="7"/>
  <c r="K84"/>
  <c r="N84"/>
  <c r="M84"/>
  <c r="L84"/>
  <c r="L89"/>
  <c r="M89"/>
  <c r="N89"/>
  <c r="K89"/>
  <c r="J89"/>
  <c r="K40"/>
  <c r="M40"/>
  <c r="J40"/>
  <c r="N40"/>
  <c r="L40"/>
  <c r="G172"/>
  <c r="G168"/>
  <c r="G164"/>
  <c r="G160"/>
  <c r="G156"/>
  <c r="G152"/>
  <c r="G148"/>
  <c r="G144"/>
  <c r="G140"/>
  <c r="G128"/>
  <c r="G120"/>
  <c r="G102"/>
  <c r="G136"/>
  <c r="G113"/>
  <c r="G108"/>
  <c r="G104"/>
  <c r="G123"/>
  <c r="G115"/>
  <c r="G135"/>
  <c r="G112"/>
  <c r="G170"/>
  <c r="G165"/>
  <c r="G159"/>
  <c r="G154"/>
  <c r="G149"/>
  <c r="G143"/>
  <c r="G138"/>
  <c r="G122"/>
  <c r="G101"/>
  <c r="G132"/>
  <c r="G109"/>
  <c r="G100"/>
  <c r="G119"/>
  <c r="G93"/>
  <c r="G103"/>
  <c r="G171"/>
  <c r="G163"/>
  <c r="G157"/>
  <c r="G150"/>
  <c r="G142"/>
  <c r="G126"/>
  <c r="G114"/>
  <c r="G130"/>
  <c r="G106"/>
  <c r="G121"/>
  <c r="G133"/>
  <c r="G96"/>
  <c r="G162"/>
  <c r="G153"/>
  <c r="G145"/>
  <c r="G124"/>
  <c r="G94"/>
  <c r="G107"/>
  <c r="G117"/>
  <c r="G129"/>
  <c r="G166"/>
  <c r="G155"/>
  <c r="G146"/>
  <c r="G137"/>
  <c r="G95"/>
  <c r="G110"/>
  <c r="G125"/>
  <c r="G131"/>
  <c r="G167"/>
  <c r="G158"/>
  <c r="G147"/>
  <c r="G139"/>
  <c r="G116"/>
  <c r="G111"/>
  <c r="G127"/>
  <c r="G98"/>
  <c r="G151"/>
  <c r="G105"/>
  <c r="G141"/>
  <c r="G161"/>
  <c r="G134"/>
  <c r="G99"/>
  <c r="G169"/>
  <c r="G118"/>
  <c r="G97"/>
  <c r="O86" i="4"/>
  <c r="O78"/>
  <c r="O70"/>
  <c r="O62"/>
  <c r="O54"/>
  <c r="O46"/>
  <c r="O38"/>
  <c r="O30"/>
  <c r="O22"/>
  <c r="O14"/>
  <c r="O81"/>
  <c r="O49"/>
  <c r="O17"/>
  <c r="O11"/>
  <c r="O67"/>
  <c r="O87"/>
  <c r="O55"/>
  <c r="O23"/>
  <c r="O51"/>
  <c r="O53"/>
  <c r="O82"/>
  <c r="O72"/>
  <c r="O60"/>
  <c r="O50"/>
  <c r="O40"/>
  <c r="O28"/>
  <c r="O18"/>
  <c r="O89"/>
  <c r="O41"/>
  <c r="O43"/>
  <c r="O29"/>
  <c r="O79"/>
  <c r="O39"/>
  <c r="O75"/>
  <c r="O45"/>
  <c r="O80"/>
  <c r="O66"/>
  <c r="O52"/>
  <c r="O36"/>
  <c r="O24"/>
  <c r="O10"/>
  <c r="O33"/>
  <c r="O77"/>
  <c r="O13"/>
  <c r="O31"/>
  <c r="O27"/>
  <c r="O74"/>
  <c r="O56"/>
  <c r="O34"/>
  <c r="O16"/>
  <c r="O57"/>
  <c r="O37"/>
  <c r="O63"/>
  <c r="O35"/>
  <c r="O76"/>
  <c r="O58"/>
  <c r="O42"/>
  <c r="O20"/>
  <c r="O65"/>
  <c r="O19"/>
  <c r="O71"/>
  <c r="O83"/>
  <c r="O84"/>
  <c r="O64"/>
  <c r="O44"/>
  <c r="O26"/>
  <c r="O73"/>
  <c r="O59"/>
  <c r="O61"/>
  <c r="O15"/>
  <c r="O21"/>
  <c r="O48"/>
  <c r="O69"/>
  <c r="O32"/>
  <c r="O68"/>
  <c r="O25"/>
  <c r="O47"/>
  <c r="O88"/>
  <c r="O12"/>
  <c r="O85"/>
  <c r="O337"/>
  <c r="O329"/>
  <c r="O321"/>
  <c r="O313"/>
  <c r="O305"/>
  <c r="O297"/>
  <c r="O289"/>
  <c r="O281"/>
  <c r="O273"/>
  <c r="O265"/>
  <c r="O338"/>
  <c r="O306"/>
  <c r="O274"/>
  <c r="O260"/>
  <c r="O324"/>
  <c r="O292"/>
  <c r="O278"/>
  <c r="O312"/>
  <c r="O280"/>
  <c r="O310"/>
  <c r="O335"/>
  <c r="O325"/>
  <c r="O315"/>
  <c r="O303"/>
  <c r="O293"/>
  <c r="O283"/>
  <c r="O271"/>
  <c r="O261"/>
  <c r="O314"/>
  <c r="O266"/>
  <c r="O270"/>
  <c r="O300"/>
  <c r="O336"/>
  <c r="O296"/>
  <c r="O318"/>
  <c r="O327"/>
  <c r="O311"/>
  <c r="O299"/>
  <c r="O285"/>
  <c r="O269"/>
  <c r="O330"/>
  <c r="O282"/>
  <c r="O332"/>
  <c r="O334"/>
  <c r="O304"/>
  <c r="O294"/>
  <c r="O331"/>
  <c r="O317"/>
  <c r="O301"/>
  <c r="O287"/>
  <c r="O275"/>
  <c r="O259"/>
  <c r="O290"/>
  <c r="O326"/>
  <c r="O276"/>
  <c r="O320"/>
  <c r="O264"/>
  <c r="O333"/>
  <c r="O319"/>
  <c r="O307"/>
  <c r="O291"/>
  <c r="O277"/>
  <c r="O263"/>
  <c r="O298"/>
  <c r="O268"/>
  <c r="O308"/>
  <c r="O328"/>
  <c r="O272"/>
  <c r="O262"/>
  <c r="O279"/>
  <c r="O316"/>
  <c r="O309"/>
  <c r="O288"/>
  <c r="O323"/>
  <c r="O302"/>
  <c r="O295"/>
  <c r="O284"/>
  <c r="O286"/>
  <c r="O322"/>
  <c r="O267"/>
  <c r="V451" i="8"/>
  <c r="B451" s="1"/>
  <c r="G218" i="7" s="1"/>
  <c r="G451" i="8"/>
  <c r="O83" i="7"/>
  <c r="O67"/>
  <c r="O43"/>
  <c r="O72"/>
  <c r="O18"/>
  <c r="O48"/>
  <c r="O78"/>
  <c r="O23"/>
  <c r="O44"/>
  <c r="O66"/>
  <c r="O87"/>
  <c r="O25"/>
  <c r="O41"/>
  <c r="O57"/>
  <c r="O73"/>
  <c r="O10"/>
  <c r="O191"/>
  <c r="O229"/>
  <c r="O228"/>
  <c r="O187"/>
  <c r="O215"/>
  <c r="O250"/>
  <c r="O182"/>
  <c r="O248"/>
  <c r="O219"/>
  <c r="O224"/>
  <c r="O253"/>
  <c r="O189"/>
  <c r="O225"/>
  <c r="O246"/>
  <c r="O211"/>
  <c r="O192"/>
  <c r="O223"/>
  <c r="O239"/>
  <c r="O198"/>
  <c r="O214"/>
  <c r="O165" i="4"/>
  <c r="O139"/>
  <c r="O111"/>
  <c r="O99"/>
  <c r="O144"/>
  <c r="O126"/>
  <c r="O146"/>
  <c r="O162"/>
  <c r="O117"/>
  <c r="O156"/>
  <c r="O136"/>
  <c r="O142"/>
  <c r="O148"/>
  <c r="O141"/>
  <c r="O114"/>
  <c r="O95"/>
  <c r="O151"/>
  <c r="O154"/>
  <c r="O105"/>
  <c r="O161"/>
  <c r="J13" i="7"/>
  <c r="N13"/>
  <c r="L13"/>
  <c r="K13"/>
  <c r="M13"/>
  <c r="G83"/>
  <c r="G76"/>
  <c r="G69"/>
  <c r="G61"/>
  <c r="G55"/>
  <c r="G48"/>
  <c r="G40"/>
  <c r="G33"/>
  <c r="G27"/>
  <c r="G10"/>
  <c r="G12"/>
  <c r="G67"/>
  <c r="G39"/>
  <c r="G11"/>
  <c r="G24"/>
  <c r="G88"/>
  <c r="G75"/>
  <c r="G45"/>
  <c r="G18"/>
  <c r="G53"/>
  <c r="G60"/>
  <c r="G81"/>
  <c r="G32"/>
  <c r="G23"/>
  <c r="G51"/>
  <c r="G80"/>
  <c r="G13"/>
  <c r="G43"/>
  <c r="G71"/>
  <c r="G86"/>
  <c r="G70"/>
  <c r="G54"/>
  <c r="G38"/>
  <c r="G22"/>
  <c r="G84"/>
  <c r="G63"/>
  <c r="G41"/>
  <c r="G16"/>
  <c r="G85"/>
  <c r="G17"/>
  <c r="G44"/>
  <c r="G72"/>
  <c r="G35"/>
  <c r="G64"/>
  <c r="G21"/>
  <c r="G74"/>
  <c r="G58"/>
  <c r="G42"/>
  <c r="G26"/>
  <c r="G89"/>
  <c r="G68"/>
  <c r="G47"/>
  <c r="G25"/>
  <c r="G37"/>
  <c r="G65"/>
  <c r="G28"/>
  <c r="G56"/>
  <c r="G78"/>
  <c r="G62"/>
  <c r="G46"/>
  <c r="G30"/>
  <c r="G14"/>
  <c r="G73"/>
  <c r="G52"/>
  <c r="G31"/>
  <c r="G29"/>
  <c r="G59"/>
  <c r="G87"/>
  <c r="G20"/>
  <c r="G49"/>
  <c r="G77"/>
  <c r="G82"/>
  <c r="G66"/>
  <c r="G50"/>
  <c r="G34"/>
  <c r="G19"/>
  <c r="G79"/>
  <c r="G57"/>
  <c r="G36"/>
  <c r="G15"/>
  <c r="G325" i="4"/>
  <c r="G269"/>
  <c r="G268"/>
  <c r="G299"/>
  <c r="G311"/>
  <c r="G283"/>
  <c r="G276"/>
  <c r="G266"/>
  <c r="G302"/>
  <c r="G330"/>
  <c r="G296"/>
  <c r="G321"/>
  <c r="G289"/>
  <c r="G338"/>
  <c r="G260"/>
  <c r="G280"/>
  <c r="G307"/>
  <c r="G263"/>
  <c r="G294"/>
  <c r="G278"/>
  <c r="G287"/>
  <c r="G284"/>
  <c r="G333"/>
  <c r="G277"/>
  <c r="G262"/>
  <c r="G323"/>
  <c r="G267"/>
  <c r="G336"/>
  <c r="G329"/>
  <c r="G297"/>
  <c r="G265"/>
  <c r="G300"/>
  <c r="G312"/>
  <c r="G317"/>
  <c r="G275"/>
  <c r="G292"/>
  <c r="G264"/>
  <c r="G301"/>
  <c r="G290"/>
  <c r="G334"/>
  <c r="G291"/>
  <c r="G316"/>
  <c r="G335"/>
  <c r="G279"/>
  <c r="G326"/>
  <c r="G337"/>
  <c r="G305"/>
  <c r="G273"/>
  <c r="G274"/>
  <c r="G270"/>
  <c r="G327"/>
  <c r="G285"/>
  <c r="G282"/>
  <c r="G304"/>
  <c r="G315"/>
  <c r="G259"/>
  <c r="G320"/>
  <c r="G303"/>
  <c r="G298"/>
  <c r="G272"/>
  <c r="G293"/>
  <c r="G332"/>
  <c r="G286"/>
  <c r="G313"/>
  <c r="G281"/>
  <c r="G306"/>
  <c r="G324"/>
  <c r="G310"/>
  <c r="G295"/>
  <c r="G322"/>
  <c r="G318"/>
  <c r="G331"/>
  <c r="G271"/>
  <c r="G308"/>
  <c r="G319"/>
  <c r="G261"/>
  <c r="G328"/>
  <c r="G309"/>
  <c r="G314"/>
  <c r="G288"/>
  <c r="O338" i="7"/>
  <c r="O329"/>
  <c r="O333"/>
  <c r="O332"/>
  <c r="O310"/>
  <c r="O292"/>
  <c r="O284"/>
  <c r="O278"/>
  <c r="O272"/>
  <c r="O316"/>
  <c r="O301"/>
  <c r="O314"/>
  <c r="O302"/>
  <c r="O287"/>
  <c r="O275"/>
  <c r="O323"/>
  <c r="O303"/>
  <c r="O295"/>
  <c r="O259"/>
  <c r="O266"/>
  <c r="O336"/>
  <c r="O326"/>
  <c r="O328"/>
  <c r="O306"/>
  <c r="O286"/>
  <c r="O280"/>
  <c r="O324"/>
  <c r="O307"/>
  <c r="O317"/>
  <c r="O298"/>
  <c r="O279"/>
  <c r="O269"/>
  <c r="O299"/>
  <c r="O263"/>
  <c r="O267"/>
  <c r="O330"/>
  <c r="O335"/>
  <c r="O300"/>
  <c r="O282"/>
  <c r="O273"/>
  <c r="O305"/>
  <c r="O309"/>
  <c r="O283"/>
  <c r="O320"/>
  <c r="O296"/>
  <c r="O261"/>
  <c r="O334"/>
  <c r="O331"/>
  <c r="O313"/>
  <c r="O285"/>
  <c r="O274"/>
  <c r="O311"/>
  <c r="O312"/>
  <c r="O289"/>
  <c r="O270"/>
  <c r="O297"/>
  <c r="O265"/>
  <c r="O262"/>
  <c r="O325"/>
  <c r="O315"/>
  <c r="O288"/>
  <c r="O276"/>
  <c r="O319"/>
  <c r="O337"/>
  <c r="O291"/>
  <c r="O271"/>
  <c r="O308"/>
  <c r="O260"/>
  <c r="O268"/>
  <c r="O327"/>
  <c r="O322"/>
  <c r="O318"/>
  <c r="O304"/>
  <c r="O290"/>
  <c r="O281"/>
  <c r="O277"/>
  <c r="O293"/>
  <c r="O264"/>
  <c r="O321"/>
  <c r="O294"/>
  <c r="G452" i="8"/>
  <c r="V452"/>
  <c r="B452" s="1"/>
  <c r="G193" i="7" s="1"/>
  <c r="O22"/>
  <c r="O79"/>
  <c r="O56"/>
  <c r="O47"/>
  <c r="O38"/>
  <c r="O12"/>
  <c r="O75"/>
  <c r="O15"/>
  <c r="O54"/>
  <c r="O31"/>
  <c r="O59"/>
  <c r="O88"/>
  <c r="O36"/>
  <c r="O64"/>
  <c r="O11"/>
  <c r="O42"/>
  <c r="O70"/>
  <c r="O16"/>
  <c r="O39"/>
  <c r="O60"/>
  <c r="O82"/>
  <c r="O21"/>
  <c r="O37"/>
  <c r="O53"/>
  <c r="O69"/>
  <c r="O85"/>
  <c r="O249"/>
  <c r="O184"/>
  <c r="O176"/>
  <c r="O213"/>
  <c r="O244"/>
  <c r="O237"/>
  <c r="O197"/>
  <c r="O240"/>
  <c r="O212"/>
  <c r="O181"/>
  <c r="O245"/>
  <c r="O217"/>
  <c r="O186"/>
  <c r="O241"/>
  <c r="O205"/>
  <c r="O188"/>
  <c r="O183"/>
  <c r="O235"/>
  <c r="O251"/>
  <c r="O210"/>
  <c r="G201"/>
  <c r="G235"/>
  <c r="G234"/>
  <c r="G229"/>
  <c r="G247"/>
  <c r="G230"/>
  <c r="G217"/>
  <c r="G227"/>
  <c r="G251"/>
  <c r="G213"/>
  <c r="G196"/>
  <c r="G242"/>
  <c r="G204"/>
  <c r="G191"/>
  <c r="G232"/>
  <c r="G250"/>
  <c r="G205"/>
  <c r="G244"/>
  <c r="G182"/>
  <c r="G210"/>
  <c r="O121" i="4"/>
  <c r="O107"/>
  <c r="O118"/>
  <c r="O168"/>
  <c r="O128"/>
  <c r="O134"/>
  <c r="O155"/>
  <c r="O160"/>
  <c r="O147"/>
  <c r="O150"/>
  <c r="O159"/>
  <c r="O120"/>
  <c r="O158"/>
  <c r="O127"/>
  <c r="O102"/>
  <c r="O132"/>
  <c r="O137"/>
  <c r="O166"/>
  <c r="O93"/>
  <c r="O149"/>
  <c r="M32" i="7"/>
  <c r="J32"/>
  <c r="K32"/>
  <c r="L32"/>
  <c r="N32"/>
  <c r="V451" i="3"/>
  <c r="B451" s="1"/>
  <c r="G252" i="4" s="1"/>
  <c r="G451" i="3"/>
  <c r="G11" i="4"/>
  <c r="G81"/>
  <c r="G46"/>
  <c r="G86"/>
  <c r="G19"/>
  <c r="G55"/>
  <c r="G24"/>
  <c r="G72"/>
  <c r="G59"/>
  <c r="G65"/>
  <c r="G42"/>
  <c r="G82"/>
  <c r="G45"/>
  <c r="G53"/>
  <c r="G41"/>
  <c r="G28"/>
  <c r="G60"/>
  <c r="G21"/>
  <c r="G38"/>
  <c r="G25"/>
  <c r="G48"/>
  <c r="G27"/>
  <c r="G10"/>
  <c r="G66"/>
  <c r="G61"/>
  <c r="G22"/>
  <c r="G78"/>
  <c r="G69"/>
  <c r="G40"/>
  <c r="G88"/>
  <c r="G63"/>
  <c r="G71"/>
  <c r="G50"/>
  <c r="G67"/>
  <c r="G73"/>
  <c r="G44"/>
  <c r="G77"/>
  <c r="G14"/>
  <c r="G70"/>
  <c r="G83"/>
  <c r="G16"/>
  <c r="G80"/>
  <c r="G15"/>
  <c r="G34"/>
  <c r="G35"/>
  <c r="G79"/>
  <c r="G36"/>
  <c r="G76"/>
  <c r="G56"/>
  <c r="G12"/>
  <c r="G51"/>
  <c r="G13"/>
  <c r="G31"/>
  <c r="G20"/>
  <c r="G89"/>
  <c r="G74"/>
  <c r="G23"/>
  <c r="G68"/>
  <c r="G18"/>
  <c r="G52"/>
  <c r="G47"/>
  <c r="G54"/>
  <c r="G87"/>
  <c r="G17"/>
  <c r="G30"/>
  <c r="G57"/>
  <c r="G29"/>
  <c r="G75"/>
  <c r="G49"/>
  <c r="G85"/>
  <c r="G37"/>
  <c r="G58"/>
  <c r="G43"/>
  <c r="G39"/>
  <c r="G64"/>
  <c r="G26"/>
  <c r="G84"/>
  <c r="G62"/>
  <c r="G32"/>
  <c r="G33"/>
  <c r="G281" i="7"/>
  <c r="G287"/>
  <c r="G300"/>
  <c r="G272"/>
  <c r="G297"/>
  <c r="G305"/>
  <c r="G263"/>
  <c r="G325"/>
  <c r="G302"/>
  <c r="G332"/>
  <c r="G336"/>
  <c r="G334"/>
  <c r="G282"/>
  <c r="G324"/>
  <c r="G277"/>
  <c r="G268"/>
  <c r="G318"/>
  <c r="G315"/>
  <c r="G279"/>
  <c r="G266"/>
  <c r="G285"/>
  <c r="G290"/>
  <c r="G261"/>
  <c r="G278"/>
  <c r="G275"/>
  <c r="G329"/>
  <c r="G321"/>
  <c r="G317"/>
  <c r="G333"/>
  <c r="G288"/>
  <c r="G310"/>
  <c r="G289"/>
  <c r="G298"/>
  <c r="G335"/>
  <c r="G274"/>
  <c r="G292"/>
  <c r="G265"/>
  <c r="G303"/>
  <c r="G316"/>
  <c r="G264"/>
  <c r="G286"/>
  <c r="G293"/>
  <c r="G262"/>
  <c r="G280"/>
  <c r="G283"/>
  <c r="G331"/>
  <c r="G299"/>
  <c r="G271"/>
  <c r="G294"/>
  <c r="G312"/>
  <c r="G337"/>
  <c r="G284"/>
  <c r="G307"/>
  <c r="G304"/>
  <c r="G330"/>
  <c r="G306"/>
  <c r="G309"/>
  <c r="G308"/>
  <c r="G319"/>
  <c r="G269"/>
  <c r="G295"/>
  <c r="G301"/>
  <c r="G260"/>
  <c r="G320"/>
  <c r="G276"/>
  <c r="G311"/>
  <c r="G328"/>
  <c r="G267"/>
  <c r="G296"/>
  <c r="G291"/>
  <c r="G327"/>
  <c r="G326"/>
  <c r="G273"/>
  <c r="G270"/>
  <c r="G338"/>
  <c r="G313"/>
  <c r="G314"/>
  <c r="G323"/>
  <c r="G322"/>
  <c r="G259"/>
  <c r="O17"/>
  <c r="O62"/>
  <c r="O26"/>
  <c r="O24"/>
  <c r="O52"/>
  <c r="O80"/>
  <c r="O30"/>
  <c r="O58"/>
  <c r="O86"/>
  <c r="O35"/>
  <c r="O63"/>
  <c r="O19"/>
  <c r="O34"/>
  <c r="O55"/>
  <c r="O76"/>
  <c r="O14"/>
  <c r="O33"/>
  <c r="O49"/>
  <c r="O65"/>
  <c r="O81"/>
  <c r="O220"/>
  <c r="O179"/>
  <c r="O199"/>
  <c r="O180"/>
  <c r="O222"/>
  <c r="O190"/>
  <c r="O233"/>
  <c r="O204"/>
  <c r="O195"/>
  <c r="O238"/>
  <c r="O209"/>
  <c r="O177"/>
  <c r="O236"/>
  <c r="O200"/>
  <c r="O221"/>
  <c r="O178"/>
  <c r="O231"/>
  <c r="O247"/>
  <c r="O206"/>
  <c r="O255"/>
  <c r="G225"/>
  <c r="G223"/>
  <c r="G208"/>
  <c r="G189"/>
  <c r="G194"/>
  <c r="G203"/>
  <c r="G197"/>
  <c r="G243"/>
  <c r="G207"/>
  <c r="G190"/>
  <c r="G237"/>
  <c r="G188"/>
  <c r="G185"/>
  <c r="G228"/>
  <c r="G245"/>
  <c r="G200"/>
  <c r="G221"/>
  <c r="G176"/>
  <c r="G206"/>
  <c r="G222"/>
  <c r="O124" i="4"/>
  <c r="O108"/>
  <c r="O110"/>
  <c r="O98"/>
  <c r="O163"/>
  <c r="O143"/>
  <c r="O123"/>
  <c r="O133"/>
  <c r="O115"/>
  <c r="O103"/>
  <c r="O138"/>
  <c r="O129"/>
  <c r="O96"/>
  <c r="O113"/>
  <c r="O169"/>
  <c r="O152"/>
  <c r="O125"/>
  <c r="O94"/>
  <c r="O116"/>
  <c r="O135"/>
  <c r="J68" i="7"/>
  <c r="N68"/>
  <c r="L68"/>
  <c r="K68"/>
  <c r="M68"/>
  <c r="V452" i="3"/>
  <c r="B452" s="1"/>
  <c r="G203" i="4" s="1"/>
  <c r="G452" i="3"/>
  <c r="G167" i="4"/>
  <c r="G157"/>
  <c r="G145"/>
  <c r="G135"/>
  <c r="G125"/>
  <c r="G113"/>
  <c r="G103"/>
  <c r="G93"/>
  <c r="G132"/>
  <c r="G166"/>
  <c r="G152"/>
  <c r="G170"/>
  <c r="G138"/>
  <c r="G106"/>
  <c r="G126"/>
  <c r="G136"/>
  <c r="G151"/>
  <c r="G129"/>
  <c r="G109"/>
  <c r="G156"/>
  <c r="G116"/>
  <c r="G168"/>
  <c r="G122"/>
  <c r="G160"/>
  <c r="G165"/>
  <c r="G121"/>
  <c r="G101"/>
  <c r="G142"/>
  <c r="G162"/>
  <c r="G102"/>
  <c r="G169"/>
  <c r="G159"/>
  <c r="G149"/>
  <c r="G137"/>
  <c r="G127"/>
  <c r="G117"/>
  <c r="G105"/>
  <c r="G95"/>
  <c r="G148"/>
  <c r="G100"/>
  <c r="G94"/>
  <c r="G120"/>
  <c r="G146"/>
  <c r="G114"/>
  <c r="G134"/>
  <c r="G144"/>
  <c r="G96"/>
  <c r="G161"/>
  <c r="G141"/>
  <c r="G119"/>
  <c r="G97"/>
  <c r="G110"/>
  <c r="G154"/>
  <c r="G158"/>
  <c r="G112"/>
  <c r="G153"/>
  <c r="G133"/>
  <c r="G111"/>
  <c r="G124"/>
  <c r="G150"/>
  <c r="G98"/>
  <c r="G143"/>
  <c r="G164"/>
  <c r="G130"/>
  <c r="G128"/>
  <c r="G147"/>
  <c r="G115"/>
  <c r="G140"/>
  <c r="G155"/>
  <c r="G123"/>
  <c r="G172"/>
  <c r="G104"/>
  <c r="G163"/>
  <c r="G131"/>
  <c r="G99"/>
  <c r="G118"/>
  <c r="G171"/>
  <c r="G139"/>
  <c r="G107"/>
  <c r="G108"/>
  <c r="O254"/>
  <c r="O246"/>
  <c r="O238"/>
  <c r="O230"/>
  <c r="O222"/>
  <c r="O214"/>
  <c r="O206"/>
  <c r="O198"/>
  <c r="O190"/>
  <c r="O182"/>
  <c r="O255"/>
  <c r="O223"/>
  <c r="O191"/>
  <c r="O193"/>
  <c r="O233"/>
  <c r="O253"/>
  <c r="O221"/>
  <c r="O189"/>
  <c r="O217"/>
  <c r="O243"/>
  <c r="O252"/>
  <c r="O242"/>
  <c r="O232"/>
  <c r="O220"/>
  <c r="O210"/>
  <c r="O200"/>
  <c r="O188"/>
  <c r="O178"/>
  <c r="O231"/>
  <c r="O183"/>
  <c r="O219"/>
  <c r="O187"/>
  <c r="O213"/>
  <c r="O241"/>
  <c r="O177"/>
  <c r="O240"/>
  <c r="O226"/>
  <c r="O212"/>
  <c r="O196"/>
  <c r="O184"/>
  <c r="O239"/>
  <c r="O249"/>
  <c r="O235"/>
  <c r="O229"/>
  <c r="O225"/>
  <c r="O203"/>
  <c r="O244"/>
  <c r="O228"/>
  <c r="O216"/>
  <c r="O202"/>
  <c r="O186"/>
  <c r="O247"/>
  <c r="O199"/>
  <c r="O179"/>
  <c r="O237"/>
  <c r="O181"/>
  <c r="O211"/>
  <c r="O236"/>
  <c r="O208"/>
  <c r="O180"/>
  <c r="O201"/>
  <c r="O205"/>
  <c r="O195"/>
  <c r="O224"/>
  <c r="O215"/>
  <c r="O227"/>
  <c r="O204"/>
  <c r="O197"/>
  <c r="O248"/>
  <c r="O218"/>
  <c r="O192"/>
  <c r="O207"/>
  <c r="O245"/>
  <c r="O185"/>
  <c r="O250"/>
  <c r="O194"/>
  <c r="O209"/>
  <c r="O234"/>
  <c r="O251"/>
  <c r="O176"/>
  <c r="O172" i="7"/>
  <c r="O168"/>
  <c r="O164"/>
  <c r="O160"/>
  <c r="O156"/>
  <c r="O152"/>
  <c r="O148"/>
  <c r="O144"/>
  <c r="O140"/>
  <c r="O136"/>
  <c r="O112"/>
  <c r="O126"/>
  <c r="O118"/>
  <c r="O102"/>
  <c r="O133"/>
  <c r="O100"/>
  <c r="O125"/>
  <c r="O117"/>
  <c r="O109"/>
  <c r="O105"/>
  <c r="O170"/>
  <c r="O165"/>
  <c r="O159"/>
  <c r="O154"/>
  <c r="O149"/>
  <c r="O143"/>
  <c r="O138"/>
  <c r="O130"/>
  <c r="O124"/>
  <c r="O114"/>
  <c r="O135"/>
  <c r="O95"/>
  <c r="O121"/>
  <c r="O110"/>
  <c r="O104"/>
  <c r="O166"/>
  <c r="O158"/>
  <c r="O151"/>
  <c r="O145"/>
  <c r="O137"/>
  <c r="O93"/>
  <c r="O116"/>
  <c r="O131"/>
  <c r="O127"/>
  <c r="O113"/>
  <c r="O103"/>
  <c r="O167"/>
  <c r="O161"/>
  <c r="O153"/>
  <c r="O146"/>
  <c r="O139"/>
  <c r="O98"/>
  <c r="O120"/>
  <c r="O96"/>
  <c r="O94"/>
  <c r="O115"/>
  <c r="O106"/>
  <c r="O169"/>
  <c r="O162"/>
  <c r="O155"/>
  <c r="O147"/>
  <c r="O141"/>
  <c r="O132"/>
  <c r="O122"/>
  <c r="O97"/>
  <c r="O101"/>
  <c r="O119"/>
  <c r="O107"/>
  <c r="O171"/>
  <c r="O142"/>
  <c r="O129"/>
  <c r="O157"/>
  <c r="O108"/>
  <c r="O123"/>
  <c r="O150"/>
  <c r="O111"/>
  <c r="O99"/>
  <c r="O128"/>
  <c r="O134"/>
  <c r="O163"/>
  <c r="O46"/>
  <c r="O74"/>
  <c r="O51"/>
  <c r="O27"/>
  <c r="O28"/>
  <c r="O50"/>
  <c r="O71"/>
  <c r="O20"/>
  <c r="O29"/>
  <c r="O45"/>
  <c r="O61"/>
  <c r="O77"/>
  <c r="G216" i="4"/>
  <c r="G199"/>
  <c r="G179"/>
  <c r="G210"/>
  <c r="G237"/>
  <c r="G206"/>
  <c r="G221"/>
  <c r="G202"/>
  <c r="G241"/>
  <c r="G239"/>
  <c r="G226"/>
  <c r="G205"/>
  <c r="G223"/>
  <c r="G208"/>
  <c r="G250"/>
  <c r="G213"/>
  <c r="G183"/>
  <c r="G188"/>
  <c r="G220"/>
  <c r="O234" i="7"/>
  <c r="O201"/>
  <c r="O242"/>
  <c r="O207"/>
  <c r="O193"/>
  <c r="O208"/>
  <c r="O226"/>
  <c r="O254"/>
  <c r="O185"/>
  <c r="O232"/>
  <c r="O203"/>
  <c r="O194"/>
  <c r="O230"/>
  <c r="O252"/>
  <c r="O216"/>
  <c r="O196"/>
  <c r="O227"/>
  <c r="O243"/>
  <c r="O202"/>
  <c r="G253"/>
  <c r="G186"/>
  <c r="G181"/>
  <c r="G215"/>
  <c r="G178"/>
  <c r="G254"/>
  <c r="G192"/>
  <c r="G238"/>
  <c r="G199"/>
  <c r="G179"/>
  <c r="G231"/>
  <c r="G177"/>
  <c r="G219"/>
  <c r="G224"/>
  <c r="G240"/>
  <c r="G183"/>
  <c r="G216"/>
  <c r="G252"/>
  <c r="G202"/>
  <c r="O106" i="4"/>
  <c r="O130"/>
  <c r="O171"/>
  <c r="O153"/>
  <c r="O131"/>
  <c r="O101"/>
  <c r="O172"/>
  <c r="O164"/>
  <c r="O140"/>
  <c r="O104"/>
  <c r="O145"/>
  <c r="O100"/>
  <c r="O122"/>
  <c r="O97"/>
  <c r="O157"/>
  <c r="O170"/>
  <c r="O109"/>
  <c r="O167"/>
  <c r="O112"/>
  <c r="M112" l="1"/>
  <c r="N112"/>
  <c r="J112"/>
  <c r="L112"/>
  <c r="K112"/>
  <c r="L100"/>
  <c r="J100"/>
  <c r="K100"/>
  <c r="N100"/>
  <c r="M100"/>
  <c r="E202" i="7"/>
  <c r="D202"/>
  <c r="B202"/>
  <c r="C202"/>
  <c r="F202"/>
  <c r="N109" i="4"/>
  <c r="J109"/>
  <c r="L109"/>
  <c r="K109"/>
  <c r="M109"/>
  <c r="M140"/>
  <c r="N140"/>
  <c r="K140"/>
  <c r="J140"/>
  <c r="L140"/>
  <c r="K106"/>
  <c r="M106"/>
  <c r="J106"/>
  <c r="N106"/>
  <c r="L106"/>
  <c r="L167"/>
  <c r="J167"/>
  <c r="M167"/>
  <c r="K167"/>
  <c r="N167"/>
  <c r="L97"/>
  <c r="J97"/>
  <c r="K97"/>
  <c r="M97"/>
  <c r="N97"/>
  <c r="M104"/>
  <c r="N104"/>
  <c r="K104"/>
  <c r="L104"/>
  <c r="J104"/>
  <c r="J101"/>
  <c r="N101"/>
  <c r="L101"/>
  <c r="M101"/>
  <c r="K101"/>
  <c r="L130"/>
  <c r="N130"/>
  <c r="M130"/>
  <c r="J130"/>
  <c r="K130"/>
  <c r="C216" i="7"/>
  <c r="F216"/>
  <c r="E216"/>
  <c r="D216"/>
  <c r="B216"/>
  <c r="E219"/>
  <c r="D219"/>
  <c r="F219"/>
  <c r="B219"/>
  <c r="C219"/>
  <c r="C199"/>
  <c r="B199"/>
  <c r="E199"/>
  <c r="F199"/>
  <c r="D199"/>
  <c r="D178"/>
  <c r="B178"/>
  <c r="F178"/>
  <c r="C178"/>
  <c r="E178"/>
  <c r="F253"/>
  <c r="B253"/>
  <c r="E253"/>
  <c r="C253"/>
  <c r="D253"/>
  <c r="N196"/>
  <c r="L196"/>
  <c r="M196"/>
  <c r="K196"/>
  <c r="J196"/>
  <c r="K194"/>
  <c r="M194"/>
  <c r="J194"/>
  <c r="N194"/>
  <c r="L194"/>
  <c r="N254"/>
  <c r="M254"/>
  <c r="J254"/>
  <c r="K254"/>
  <c r="L254"/>
  <c r="N207"/>
  <c r="M207"/>
  <c r="L207"/>
  <c r="J207"/>
  <c r="K207"/>
  <c r="E220" i="4"/>
  <c r="B220"/>
  <c r="D220"/>
  <c r="F220"/>
  <c r="C220"/>
  <c r="C250"/>
  <c r="B250"/>
  <c r="F250"/>
  <c r="E250"/>
  <c r="D250"/>
  <c r="F226"/>
  <c r="D226"/>
  <c r="C226"/>
  <c r="B226"/>
  <c r="E226"/>
  <c r="B221"/>
  <c r="E221"/>
  <c r="C221"/>
  <c r="F221"/>
  <c r="D221"/>
  <c r="D179"/>
  <c r="C179"/>
  <c r="F179"/>
  <c r="E179"/>
  <c r="B179"/>
  <c r="N61" i="7"/>
  <c r="L61"/>
  <c r="M61"/>
  <c r="J61"/>
  <c r="K61"/>
  <c r="M71"/>
  <c r="J71"/>
  <c r="K71"/>
  <c r="L71"/>
  <c r="N71"/>
  <c r="N51"/>
  <c r="L51"/>
  <c r="K51"/>
  <c r="J51"/>
  <c r="M51"/>
  <c r="J134"/>
  <c r="N134"/>
  <c r="M134"/>
  <c r="K134"/>
  <c r="L134"/>
  <c r="M150"/>
  <c r="L150"/>
  <c r="J150"/>
  <c r="K150"/>
  <c r="N150"/>
  <c r="K129"/>
  <c r="N129"/>
  <c r="L129"/>
  <c r="M129"/>
  <c r="J129"/>
  <c r="K119"/>
  <c r="N119"/>
  <c r="L119"/>
  <c r="J119"/>
  <c r="M119"/>
  <c r="N132"/>
  <c r="M132"/>
  <c r="J132"/>
  <c r="K132"/>
  <c r="L132"/>
  <c r="N162"/>
  <c r="L162"/>
  <c r="J162"/>
  <c r="M162"/>
  <c r="K162"/>
  <c r="M94"/>
  <c r="J94"/>
  <c r="K94"/>
  <c r="N94"/>
  <c r="L94"/>
  <c r="N139"/>
  <c r="M139"/>
  <c r="L139"/>
  <c r="J139"/>
  <c r="K139"/>
  <c r="N167"/>
  <c r="K167"/>
  <c r="L167"/>
  <c r="J167"/>
  <c r="M167"/>
  <c r="M131"/>
  <c r="L131"/>
  <c r="J131"/>
  <c r="N131"/>
  <c r="K131"/>
  <c r="N145"/>
  <c r="M145"/>
  <c r="K145"/>
  <c r="L145"/>
  <c r="J145"/>
  <c r="L104"/>
  <c r="K104"/>
  <c r="J104"/>
  <c r="N104"/>
  <c r="M104"/>
  <c r="N135"/>
  <c r="L135"/>
  <c r="M135"/>
  <c r="K135"/>
  <c r="J135"/>
  <c r="J138"/>
  <c r="K138"/>
  <c r="N138"/>
  <c r="L138"/>
  <c r="M138"/>
  <c r="M159"/>
  <c r="L159"/>
  <c r="K159"/>
  <c r="N159"/>
  <c r="J159"/>
  <c r="M109"/>
  <c r="N109"/>
  <c r="L109"/>
  <c r="K109"/>
  <c r="J109"/>
  <c r="M133"/>
  <c r="J133"/>
  <c r="L133"/>
  <c r="K133"/>
  <c r="N133"/>
  <c r="N112"/>
  <c r="K112"/>
  <c r="L112"/>
  <c r="M112"/>
  <c r="J112"/>
  <c r="J148"/>
  <c r="M148"/>
  <c r="N148"/>
  <c r="L148"/>
  <c r="K148"/>
  <c r="K164"/>
  <c r="L164"/>
  <c r="N164"/>
  <c r="M164"/>
  <c r="J164"/>
  <c r="B203" i="4"/>
  <c r="D203"/>
  <c r="F203"/>
  <c r="E203"/>
  <c r="C203"/>
  <c r="N145"/>
  <c r="J145"/>
  <c r="M145"/>
  <c r="L145"/>
  <c r="K145"/>
  <c r="J172"/>
  <c r="K172"/>
  <c r="L172"/>
  <c r="M172"/>
  <c r="N172"/>
  <c r="M171"/>
  <c r="N171"/>
  <c r="J171"/>
  <c r="K171"/>
  <c r="L171"/>
  <c r="F252" i="7"/>
  <c r="B252"/>
  <c r="D252"/>
  <c r="E252"/>
  <c r="C252"/>
  <c r="D224"/>
  <c r="E224"/>
  <c r="F224"/>
  <c r="B224"/>
  <c r="C224"/>
  <c r="D179"/>
  <c r="F179"/>
  <c r="C179"/>
  <c r="B179"/>
  <c r="E179"/>
  <c r="F254"/>
  <c r="B254"/>
  <c r="D254"/>
  <c r="C254"/>
  <c r="E254"/>
  <c r="E186"/>
  <c r="B186"/>
  <c r="C186"/>
  <c r="D186"/>
  <c r="F186"/>
  <c r="N227"/>
  <c r="M227"/>
  <c r="J227"/>
  <c r="L227"/>
  <c r="K227"/>
  <c r="L230"/>
  <c r="J230"/>
  <c r="K230"/>
  <c r="M230"/>
  <c r="N230"/>
  <c r="K185"/>
  <c r="N185"/>
  <c r="L185"/>
  <c r="M185"/>
  <c r="J185"/>
  <c r="K193"/>
  <c r="N193"/>
  <c r="L193"/>
  <c r="M193"/>
  <c r="J193"/>
  <c r="K234"/>
  <c r="J234"/>
  <c r="L234"/>
  <c r="M234"/>
  <c r="N234"/>
  <c r="D213" i="4"/>
  <c r="F213"/>
  <c r="B213"/>
  <c r="C213"/>
  <c r="E213"/>
  <c r="C205"/>
  <c r="D205"/>
  <c r="F205"/>
  <c r="B205"/>
  <c r="E205"/>
  <c r="E202"/>
  <c r="F202"/>
  <c r="D202"/>
  <c r="B202"/>
  <c r="C202"/>
  <c r="B210"/>
  <c r="F210"/>
  <c r="E210"/>
  <c r="C210"/>
  <c r="D210"/>
  <c r="N77" i="7"/>
  <c r="L77"/>
  <c r="M77"/>
  <c r="J77"/>
  <c r="K77"/>
  <c r="J20"/>
  <c r="K20"/>
  <c r="L20"/>
  <c r="M20"/>
  <c r="N20"/>
  <c r="J27"/>
  <c r="L27"/>
  <c r="M27"/>
  <c r="N27"/>
  <c r="K27"/>
  <c r="K163"/>
  <c r="N163"/>
  <c r="L163"/>
  <c r="J163"/>
  <c r="M163"/>
  <c r="M111"/>
  <c r="K111"/>
  <c r="J111"/>
  <c r="L111"/>
  <c r="N111"/>
  <c r="K157"/>
  <c r="N157"/>
  <c r="L157"/>
  <c r="J157"/>
  <c r="M157"/>
  <c r="N107"/>
  <c r="K107"/>
  <c r="M107"/>
  <c r="J107"/>
  <c r="L107"/>
  <c r="L122"/>
  <c r="M122"/>
  <c r="J122"/>
  <c r="N122"/>
  <c r="K122"/>
  <c r="N155"/>
  <c r="K155"/>
  <c r="M155"/>
  <c r="L155"/>
  <c r="J155"/>
  <c r="N115"/>
  <c r="K115"/>
  <c r="L115"/>
  <c r="M115"/>
  <c r="J115"/>
  <c r="N98"/>
  <c r="J98"/>
  <c r="M98"/>
  <c r="L98"/>
  <c r="K98"/>
  <c r="N161"/>
  <c r="K161"/>
  <c r="M161"/>
  <c r="L161"/>
  <c r="J161"/>
  <c r="N127"/>
  <c r="K127"/>
  <c r="J127"/>
  <c r="L127"/>
  <c r="M127"/>
  <c r="J137"/>
  <c r="M137"/>
  <c r="L137"/>
  <c r="K137"/>
  <c r="N137"/>
  <c r="M166"/>
  <c r="J166"/>
  <c r="K166"/>
  <c r="L166"/>
  <c r="N166"/>
  <c r="J95"/>
  <c r="K95"/>
  <c r="L95"/>
  <c r="M95"/>
  <c r="N95"/>
  <c r="N130"/>
  <c r="M130"/>
  <c r="J130"/>
  <c r="K130"/>
  <c r="L130"/>
  <c r="J154"/>
  <c r="L154"/>
  <c r="K154"/>
  <c r="M154"/>
  <c r="N154"/>
  <c r="L105"/>
  <c r="K105"/>
  <c r="N105"/>
  <c r="M105"/>
  <c r="J105"/>
  <c r="J100"/>
  <c r="L100"/>
  <c r="K100"/>
  <c r="N100"/>
  <c r="M100"/>
  <c r="J126"/>
  <c r="K126"/>
  <c r="N126"/>
  <c r="M126"/>
  <c r="L126"/>
  <c r="M144"/>
  <c r="L144"/>
  <c r="K144"/>
  <c r="J144"/>
  <c r="N144"/>
  <c r="M160"/>
  <c r="L160"/>
  <c r="N160"/>
  <c r="J160"/>
  <c r="K160"/>
  <c r="L176" i="4"/>
  <c r="K176"/>
  <c r="J176"/>
  <c r="N176"/>
  <c r="M176"/>
  <c r="K194"/>
  <c r="L194"/>
  <c r="M194"/>
  <c r="J194"/>
  <c r="N194"/>
  <c r="J207"/>
  <c r="L207"/>
  <c r="M207"/>
  <c r="K207"/>
  <c r="N207"/>
  <c r="N197"/>
  <c r="K197"/>
  <c r="L197"/>
  <c r="J197"/>
  <c r="M197"/>
  <c r="K224"/>
  <c r="N224"/>
  <c r="J224"/>
  <c r="L224"/>
  <c r="M224"/>
  <c r="K180"/>
  <c r="N180"/>
  <c r="J180"/>
  <c r="M180"/>
  <c r="L180"/>
  <c r="B252"/>
  <c r="F252"/>
  <c r="E252"/>
  <c r="C252"/>
  <c r="D252"/>
  <c r="C193" i="7"/>
  <c r="B193"/>
  <c r="F193"/>
  <c r="E193"/>
  <c r="D193"/>
  <c r="E218"/>
  <c r="D218"/>
  <c r="B218"/>
  <c r="C218"/>
  <c r="F218"/>
  <c r="M170" i="4"/>
  <c r="L170"/>
  <c r="J170"/>
  <c r="K170"/>
  <c r="N170"/>
  <c r="M153"/>
  <c r="L153"/>
  <c r="N153"/>
  <c r="K153"/>
  <c r="J153"/>
  <c r="F231" i="7"/>
  <c r="B231"/>
  <c r="C231"/>
  <c r="E231"/>
  <c r="D231"/>
  <c r="F192"/>
  <c r="D192"/>
  <c r="E192"/>
  <c r="C192"/>
  <c r="B192"/>
  <c r="D181"/>
  <c r="C181"/>
  <c r="F181"/>
  <c r="B181"/>
  <c r="E181"/>
  <c r="N243"/>
  <c r="M243"/>
  <c r="J243"/>
  <c r="K243"/>
  <c r="L243"/>
  <c r="L252"/>
  <c r="M252"/>
  <c r="K252"/>
  <c r="J252"/>
  <c r="N252"/>
  <c r="J232"/>
  <c r="L232"/>
  <c r="M232"/>
  <c r="K232"/>
  <c r="N232"/>
  <c r="N208"/>
  <c r="K208"/>
  <c r="L208"/>
  <c r="J208"/>
  <c r="M208"/>
  <c r="N201"/>
  <c r="M201"/>
  <c r="J201"/>
  <c r="L201"/>
  <c r="K201"/>
  <c r="E183" i="4"/>
  <c r="F183"/>
  <c r="C183"/>
  <c r="B183"/>
  <c r="D183"/>
  <c r="D223"/>
  <c r="C223"/>
  <c r="B223"/>
  <c r="F223"/>
  <c r="E223"/>
  <c r="F241"/>
  <c r="B241"/>
  <c r="C241"/>
  <c r="E241"/>
  <c r="D241"/>
  <c r="F237"/>
  <c r="D237"/>
  <c r="B237"/>
  <c r="C237"/>
  <c r="E237"/>
  <c r="B216"/>
  <c r="D216"/>
  <c r="F216"/>
  <c r="C216"/>
  <c r="E216"/>
  <c r="N29" i="7"/>
  <c r="L29"/>
  <c r="K29"/>
  <c r="M29"/>
  <c r="J29"/>
  <c r="N28"/>
  <c r="L28"/>
  <c r="J28"/>
  <c r="K28"/>
  <c r="M28"/>
  <c r="K46"/>
  <c r="M46"/>
  <c r="L46"/>
  <c r="J46"/>
  <c r="N46"/>
  <c r="N99"/>
  <c r="L99"/>
  <c r="K99"/>
  <c r="J99"/>
  <c r="M99"/>
  <c r="M108"/>
  <c r="J108"/>
  <c r="N108"/>
  <c r="K108"/>
  <c r="L108"/>
  <c r="L171"/>
  <c r="K171"/>
  <c r="N171"/>
  <c r="M171"/>
  <c r="J171"/>
  <c r="L97"/>
  <c r="N97"/>
  <c r="K97"/>
  <c r="J97"/>
  <c r="M97"/>
  <c r="J147"/>
  <c r="N147"/>
  <c r="M147"/>
  <c r="K147"/>
  <c r="L147"/>
  <c r="N106"/>
  <c r="J106"/>
  <c r="K106"/>
  <c r="L106"/>
  <c r="M106"/>
  <c r="L120"/>
  <c r="K120"/>
  <c r="M120"/>
  <c r="J120"/>
  <c r="N120"/>
  <c r="J153"/>
  <c r="N153"/>
  <c r="M153"/>
  <c r="L153"/>
  <c r="K153"/>
  <c r="J113"/>
  <c r="L113"/>
  <c r="M113"/>
  <c r="K113"/>
  <c r="N113"/>
  <c r="K93"/>
  <c r="N93"/>
  <c r="L93"/>
  <c r="M93"/>
  <c r="J93"/>
  <c r="K158"/>
  <c r="L158"/>
  <c r="J158"/>
  <c r="M158"/>
  <c r="N158"/>
  <c r="K121"/>
  <c r="J121"/>
  <c r="M121"/>
  <c r="L121"/>
  <c r="N121"/>
  <c r="J124"/>
  <c r="K124"/>
  <c r="N124"/>
  <c r="M124"/>
  <c r="L124"/>
  <c r="M149"/>
  <c r="L149"/>
  <c r="N149"/>
  <c r="J149"/>
  <c r="K149"/>
  <c r="K170"/>
  <c r="M170"/>
  <c r="J170"/>
  <c r="L170"/>
  <c r="N170"/>
  <c r="L125"/>
  <c r="N125"/>
  <c r="M125"/>
  <c r="K125"/>
  <c r="J125"/>
  <c r="M118"/>
  <c r="N118"/>
  <c r="K118"/>
  <c r="L118"/>
  <c r="J118"/>
  <c r="N140"/>
  <c r="L140"/>
  <c r="M140"/>
  <c r="J140"/>
  <c r="K140"/>
  <c r="N156"/>
  <c r="M156"/>
  <c r="K156"/>
  <c r="L156"/>
  <c r="J156"/>
  <c r="K172"/>
  <c r="N172"/>
  <c r="L172"/>
  <c r="M172"/>
  <c r="J172"/>
  <c r="M209" i="4"/>
  <c r="J209"/>
  <c r="N209"/>
  <c r="L209"/>
  <c r="K209"/>
  <c r="L245"/>
  <c r="K245"/>
  <c r="M245"/>
  <c r="J245"/>
  <c r="N245"/>
  <c r="M248"/>
  <c r="N248"/>
  <c r="K248"/>
  <c r="J248"/>
  <c r="L248"/>
  <c r="L215"/>
  <c r="N215"/>
  <c r="J215"/>
  <c r="K215"/>
  <c r="M215"/>
  <c r="N201"/>
  <c r="J201"/>
  <c r="K201"/>
  <c r="L201"/>
  <c r="M201"/>
  <c r="L211"/>
  <c r="K211"/>
  <c r="M211"/>
  <c r="J211"/>
  <c r="N211"/>
  <c r="J199"/>
  <c r="N199"/>
  <c r="L199"/>
  <c r="K199"/>
  <c r="M199"/>
  <c r="M216"/>
  <c r="N216"/>
  <c r="L216"/>
  <c r="J216"/>
  <c r="K216"/>
  <c r="J225"/>
  <c r="N225"/>
  <c r="K225"/>
  <c r="L225"/>
  <c r="M225"/>
  <c r="K239"/>
  <c r="L239"/>
  <c r="M239"/>
  <c r="J239"/>
  <c r="N239"/>
  <c r="M157"/>
  <c r="J157"/>
  <c r="K157"/>
  <c r="L157"/>
  <c r="N157"/>
  <c r="J164"/>
  <c r="N164"/>
  <c r="K164"/>
  <c r="M164"/>
  <c r="L164"/>
  <c r="D240" i="7"/>
  <c r="E240"/>
  <c r="B240"/>
  <c r="C240"/>
  <c r="F240"/>
  <c r="M122" i="4"/>
  <c r="L122"/>
  <c r="N122"/>
  <c r="K122"/>
  <c r="J122"/>
  <c r="K131"/>
  <c r="J131"/>
  <c r="L131"/>
  <c r="M131"/>
  <c r="N131"/>
  <c r="F183" i="7"/>
  <c r="C183"/>
  <c r="B183"/>
  <c r="D183"/>
  <c r="E183"/>
  <c r="C177"/>
  <c r="F177"/>
  <c r="E177"/>
  <c r="D177"/>
  <c r="B177"/>
  <c r="F238"/>
  <c r="B238"/>
  <c r="D238"/>
  <c r="E238"/>
  <c r="C238"/>
  <c r="C215"/>
  <c r="D215"/>
  <c r="E215"/>
  <c r="B215"/>
  <c r="F215"/>
  <c r="M202"/>
  <c r="J202"/>
  <c r="N202"/>
  <c r="L202"/>
  <c r="K202"/>
  <c r="L216"/>
  <c r="N216"/>
  <c r="K216"/>
  <c r="J216"/>
  <c r="M216"/>
  <c r="M203"/>
  <c r="J203"/>
  <c r="K203"/>
  <c r="N203"/>
  <c r="L203"/>
  <c r="J226"/>
  <c r="L226"/>
  <c r="K226"/>
  <c r="M226"/>
  <c r="N226"/>
  <c r="J242"/>
  <c r="M242"/>
  <c r="L242"/>
  <c r="N242"/>
  <c r="K242"/>
  <c r="D188" i="4"/>
  <c r="B188"/>
  <c r="F188"/>
  <c r="C188"/>
  <c r="E188"/>
  <c r="E208"/>
  <c r="C208"/>
  <c r="B208"/>
  <c r="D208"/>
  <c r="F208"/>
  <c r="E239"/>
  <c r="D239"/>
  <c r="B239"/>
  <c r="F239"/>
  <c r="C239"/>
  <c r="B206"/>
  <c r="E206"/>
  <c r="F206"/>
  <c r="C206"/>
  <c r="D206"/>
  <c r="C199"/>
  <c r="B199"/>
  <c r="F199"/>
  <c r="D199"/>
  <c r="E199"/>
  <c r="N45" i="7"/>
  <c r="L45"/>
  <c r="J45"/>
  <c r="K45"/>
  <c r="M45"/>
  <c r="N50"/>
  <c r="L50"/>
  <c r="M50"/>
  <c r="K50"/>
  <c r="J50"/>
  <c r="J74"/>
  <c r="N74"/>
  <c r="L74"/>
  <c r="M74"/>
  <c r="K74"/>
  <c r="M128"/>
  <c r="K128"/>
  <c r="N128"/>
  <c r="L128"/>
  <c r="J128"/>
  <c r="L123"/>
  <c r="K123"/>
  <c r="N123"/>
  <c r="M123"/>
  <c r="J123"/>
  <c r="K142"/>
  <c r="J142"/>
  <c r="N142"/>
  <c r="L142"/>
  <c r="M142"/>
  <c r="N101"/>
  <c r="L101"/>
  <c r="K101"/>
  <c r="M101"/>
  <c r="J101"/>
  <c r="K141"/>
  <c r="M141"/>
  <c r="J141"/>
  <c r="L141"/>
  <c r="N141"/>
  <c r="K169"/>
  <c r="N169"/>
  <c r="M169"/>
  <c r="J169"/>
  <c r="L169"/>
  <c r="J96"/>
  <c r="N96"/>
  <c r="M96"/>
  <c r="L96"/>
  <c r="K96"/>
  <c r="N146"/>
  <c r="J146"/>
  <c r="K146"/>
  <c r="M146"/>
  <c r="L146"/>
  <c r="M103"/>
  <c r="K103"/>
  <c r="L103"/>
  <c r="N103"/>
  <c r="J103"/>
  <c r="M116"/>
  <c r="K116"/>
  <c r="N116"/>
  <c r="L116"/>
  <c r="J116"/>
  <c r="K151"/>
  <c r="N151"/>
  <c r="M151"/>
  <c r="J151"/>
  <c r="L151"/>
  <c r="L110"/>
  <c r="K110"/>
  <c r="J110"/>
  <c r="M110"/>
  <c r="N110"/>
  <c r="N114"/>
  <c r="M114"/>
  <c r="J114"/>
  <c r="L114"/>
  <c r="K114"/>
  <c r="M143"/>
  <c r="L143"/>
  <c r="N143"/>
  <c r="K143"/>
  <c r="J143"/>
  <c r="M165"/>
  <c r="J165"/>
  <c r="N165"/>
  <c r="L165"/>
  <c r="K165"/>
  <c r="N117"/>
  <c r="L117"/>
  <c r="M117"/>
  <c r="J117"/>
  <c r="K117"/>
  <c r="L102"/>
  <c r="N102"/>
  <c r="J102"/>
  <c r="M102"/>
  <c r="K102"/>
  <c r="J136"/>
  <c r="M136"/>
  <c r="K136"/>
  <c r="L136"/>
  <c r="N136"/>
  <c r="K152"/>
  <c r="M152"/>
  <c r="J152"/>
  <c r="L152"/>
  <c r="N152"/>
  <c r="N168"/>
  <c r="L168"/>
  <c r="J168"/>
  <c r="M168"/>
  <c r="K168"/>
  <c r="L234" i="4"/>
  <c r="J234"/>
  <c r="K234"/>
  <c r="N234"/>
  <c r="M234"/>
  <c r="K185"/>
  <c r="N185"/>
  <c r="J185"/>
  <c r="M185"/>
  <c r="L185"/>
  <c r="N218"/>
  <c r="M218"/>
  <c r="J218"/>
  <c r="K218"/>
  <c r="L218"/>
  <c r="K227"/>
  <c r="M227"/>
  <c r="N227"/>
  <c r="L227"/>
  <c r="J227"/>
  <c r="K226"/>
  <c r="J226"/>
  <c r="L226"/>
  <c r="N226"/>
  <c r="M226"/>
  <c r="K213"/>
  <c r="L213"/>
  <c r="M213"/>
  <c r="N213"/>
  <c r="J213"/>
  <c r="K231"/>
  <c r="N231"/>
  <c r="M231"/>
  <c r="J231"/>
  <c r="L231"/>
  <c r="M210"/>
  <c r="K210"/>
  <c r="L210"/>
  <c r="J210"/>
  <c r="N210"/>
  <c r="N252"/>
  <c r="K252"/>
  <c r="L252"/>
  <c r="J252"/>
  <c r="M252"/>
  <c r="K221"/>
  <c r="L221"/>
  <c r="N221"/>
  <c r="J221"/>
  <c r="M221"/>
  <c r="J191"/>
  <c r="K191"/>
  <c r="N191"/>
  <c r="M191"/>
  <c r="L191"/>
  <c r="K190"/>
  <c r="L190"/>
  <c r="N190"/>
  <c r="M190"/>
  <c r="J190"/>
  <c r="J222"/>
  <c r="K222"/>
  <c r="N222"/>
  <c r="L222"/>
  <c r="M222"/>
  <c r="K254"/>
  <c r="L254"/>
  <c r="M254"/>
  <c r="N254"/>
  <c r="J254"/>
  <c r="D171"/>
  <c r="C171"/>
  <c r="B171"/>
  <c r="E171"/>
  <c r="F171"/>
  <c r="D163"/>
  <c r="E163"/>
  <c r="F163"/>
  <c r="B163"/>
  <c r="C163"/>
  <c r="C155"/>
  <c r="E155"/>
  <c r="F155"/>
  <c r="B155"/>
  <c r="D155"/>
  <c r="D128"/>
  <c r="E128"/>
  <c r="F128"/>
  <c r="B128"/>
  <c r="C128"/>
  <c r="B98"/>
  <c r="F98"/>
  <c r="C98"/>
  <c r="E98"/>
  <c r="D98"/>
  <c r="F133"/>
  <c r="C133"/>
  <c r="B133"/>
  <c r="E133"/>
  <c r="D133"/>
  <c r="D154"/>
  <c r="F154"/>
  <c r="B154"/>
  <c r="C154"/>
  <c r="E154"/>
  <c r="B141"/>
  <c r="D141"/>
  <c r="F141"/>
  <c r="C141"/>
  <c r="E141"/>
  <c r="B134"/>
  <c r="F134"/>
  <c r="E134"/>
  <c r="D134"/>
  <c r="C134"/>
  <c r="C94"/>
  <c r="E94"/>
  <c r="D94"/>
  <c r="F94"/>
  <c r="B94"/>
  <c r="D105"/>
  <c r="B105"/>
  <c r="C105"/>
  <c r="E105"/>
  <c r="F105"/>
  <c r="C149"/>
  <c r="E149"/>
  <c r="D149"/>
  <c r="F149"/>
  <c r="B149"/>
  <c r="F162"/>
  <c r="E162"/>
  <c r="B162"/>
  <c r="D162"/>
  <c r="C162"/>
  <c r="F165"/>
  <c r="E165"/>
  <c r="B165"/>
  <c r="C165"/>
  <c r="D165"/>
  <c r="B116"/>
  <c r="F116"/>
  <c r="D116"/>
  <c r="C116"/>
  <c r="E116"/>
  <c r="C151"/>
  <c r="F151"/>
  <c r="E151"/>
  <c r="D151"/>
  <c r="B151"/>
  <c r="D138"/>
  <c r="E138"/>
  <c r="B138"/>
  <c r="C138"/>
  <c r="F138"/>
  <c r="C132"/>
  <c r="E132"/>
  <c r="D132"/>
  <c r="B132"/>
  <c r="F132"/>
  <c r="B125"/>
  <c r="C125"/>
  <c r="D125"/>
  <c r="F125"/>
  <c r="E125"/>
  <c r="D167"/>
  <c r="F167"/>
  <c r="B167"/>
  <c r="C167"/>
  <c r="E167"/>
  <c r="L135"/>
  <c r="M135"/>
  <c r="K135"/>
  <c r="J135"/>
  <c r="N135"/>
  <c r="K152"/>
  <c r="J152"/>
  <c r="L152"/>
  <c r="N152"/>
  <c r="M152"/>
  <c r="L129"/>
  <c r="N129"/>
  <c r="J129"/>
  <c r="K129"/>
  <c r="M129"/>
  <c r="J133"/>
  <c r="M133"/>
  <c r="K133"/>
  <c r="L133"/>
  <c r="N133"/>
  <c r="M98"/>
  <c r="N98"/>
  <c r="J98"/>
  <c r="L98"/>
  <c r="K98"/>
  <c r="B222" i="7"/>
  <c r="F222"/>
  <c r="E222"/>
  <c r="D222"/>
  <c r="C222"/>
  <c r="C200"/>
  <c r="E200"/>
  <c r="D200"/>
  <c r="B200"/>
  <c r="F200"/>
  <c r="E188"/>
  <c r="B188"/>
  <c r="C188"/>
  <c r="F188"/>
  <c r="D188"/>
  <c r="C243"/>
  <c r="E243"/>
  <c r="F243"/>
  <c r="D243"/>
  <c r="B243"/>
  <c r="B189"/>
  <c r="C189"/>
  <c r="F189"/>
  <c r="D189"/>
  <c r="E189"/>
  <c r="L255"/>
  <c r="J255"/>
  <c r="M255"/>
  <c r="K255"/>
  <c r="N255"/>
  <c r="M178"/>
  <c r="J178"/>
  <c r="L178"/>
  <c r="N178"/>
  <c r="K178"/>
  <c r="N177"/>
  <c r="L177"/>
  <c r="M177"/>
  <c r="K177"/>
  <c r="J177"/>
  <c r="M204"/>
  <c r="J204"/>
  <c r="K204"/>
  <c r="L204"/>
  <c r="N204"/>
  <c r="K180"/>
  <c r="L180"/>
  <c r="M180"/>
  <c r="J180"/>
  <c r="N180"/>
  <c r="M49"/>
  <c r="J49"/>
  <c r="N49"/>
  <c r="L49"/>
  <c r="K49"/>
  <c r="M55"/>
  <c r="K55"/>
  <c r="N55"/>
  <c r="J55"/>
  <c r="L55"/>
  <c r="N35"/>
  <c r="L35"/>
  <c r="M35"/>
  <c r="J35"/>
  <c r="K35"/>
  <c r="M80"/>
  <c r="K80"/>
  <c r="N80"/>
  <c r="J80"/>
  <c r="L80"/>
  <c r="K62"/>
  <c r="L62"/>
  <c r="M62"/>
  <c r="J62"/>
  <c r="N62"/>
  <c r="B323"/>
  <c r="F323"/>
  <c r="E323"/>
  <c r="C323"/>
  <c r="D323"/>
  <c r="E270"/>
  <c r="D270"/>
  <c r="B270"/>
  <c r="C270"/>
  <c r="F270"/>
  <c r="B291"/>
  <c r="F291"/>
  <c r="E291"/>
  <c r="C291"/>
  <c r="D291"/>
  <c r="B311"/>
  <c r="C311"/>
  <c r="F311"/>
  <c r="E311"/>
  <c r="D311"/>
  <c r="D301"/>
  <c r="B301"/>
  <c r="C301"/>
  <c r="E301"/>
  <c r="F301"/>
  <c r="C308"/>
  <c r="B308"/>
  <c r="E308"/>
  <c r="D308"/>
  <c r="F308"/>
  <c r="E304"/>
  <c r="B304"/>
  <c r="D304"/>
  <c r="F304"/>
  <c r="C304"/>
  <c r="D312"/>
  <c r="C312"/>
  <c r="F312"/>
  <c r="B312"/>
  <c r="E312"/>
  <c r="D331"/>
  <c r="E331"/>
  <c r="B331"/>
  <c r="C331"/>
  <c r="F331"/>
  <c r="E293"/>
  <c r="D293"/>
  <c r="B293"/>
  <c r="C293"/>
  <c r="F293"/>
  <c r="D303"/>
  <c r="E303"/>
  <c r="B303"/>
  <c r="F303"/>
  <c r="C303"/>
  <c r="B335"/>
  <c r="D335"/>
  <c r="E335"/>
  <c r="F335"/>
  <c r="C335"/>
  <c r="B288"/>
  <c r="F288"/>
  <c r="C288"/>
  <c r="D288"/>
  <c r="E288"/>
  <c r="D329"/>
  <c r="C329"/>
  <c r="E329"/>
  <c r="B329"/>
  <c r="F329"/>
  <c r="B290"/>
  <c r="F290"/>
  <c r="C290"/>
  <c r="D290"/>
  <c r="E290"/>
  <c r="C315"/>
  <c r="F315"/>
  <c r="E315"/>
  <c r="B315"/>
  <c r="D315"/>
  <c r="C324"/>
  <c r="D324"/>
  <c r="E324"/>
  <c r="F324"/>
  <c r="B324"/>
  <c r="C332"/>
  <c r="D332"/>
  <c r="E332"/>
  <c r="F332"/>
  <c r="B332"/>
  <c r="E305"/>
  <c r="C305"/>
  <c r="B305"/>
  <c r="F305"/>
  <c r="D305"/>
  <c r="C287"/>
  <c r="E287"/>
  <c r="B287"/>
  <c r="D287"/>
  <c r="F287"/>
  <c r="E62" i="4"/>
  <c r="C62"/>
  <c r="B62"/>
  <c r="D62"/>
  <c r="F62"/>
  <c r="E39"/>
  <c r="D39"/>
  <c r="B39"/>
  <c r="F39"/>
  <c r="C39"/>
  <c r="D85"/>
  <c r="B85"/>
  <c r="F85"/>
  <c r="C85"/>
  <c r="E85"/>
  <c r="F57"/>
  <c r="C57"/>
  <c r="B57"/>
  <c r="E57"/>
  <c r="D57"/>
  <c r="C54"/>
  <c r="F54"/>
  <c r="D54"/>
  <c r="B54"/>
  <c r="E54"/>
  <c r="C68"/>
  <c r="B68"/>
  <c r="D68"/>
  <c r="F68"/>
  <c r="E68"/>
  <c r="C20"/>
  <c r="B20"/>
  <c r="F20"/>
  <c r="E20"/>
  <c r="D20"/>
  <c r="E12"/>
  <c r="D12"/>
  <c r="F12"/>
  <c r="B12"/>
  <c r="C12"/>
  <c r="C79"/>
  <c r="E79"/>
  <c r="F79"/>
  <c r="D79"/>
  <c r="B79"/>
  <c r="E80"/>
  <c r="B80"/>
  <c r="C80"/>
  <c r="D80"/>
  <c r="F80"/>
  <c r="E14"/>
  <c r="B14"/>
  <c r="F14"/>
  <c r="C14"/>
  <c r="D14"/>
  <c r="F67"/>
  <c r="E67"/>
  <c r="B67"/>
  <c r="C67"/>
  <c r="D67"/>
  <c r="E88"/>
  <c r="F88"/>
  <c r="B88"/>
  <c r="D88"/>
  <c r="C88"/>
  <c r="E22"/>
  <c r="D22"/>
  <c r="B22"/>
  <c r="F22"/>
  <c r="C22"/>
  <c r="C27"/>
  <c r="D27"/>
  <c r="F27"/>
  <c r="B27"/>
  <c r="E27"/>
  <c r="E21"/>
  <c r="B21"/>
  <c r="F21"/>
  <c r="D21"/>
  <c r="C21"/>
  <c r="E53"/>
  <c r="C53"/>
  <c r="F53"/>
  <c r="D53"/>
  <c r="B53"/>
  <c r="C65"/>
  <c r="E65"/>
  <c r="F65"/>
  <c r="D65"/>
  <c r="B65"/>
  <c r="D55"/>
  <c r="F55"/>
  <c r="C55"/>
  <c r="B55"/>
  <c r="E55"/>
  <c r="B81"/>
  <c r="F81"/>
  <c r="E81"/>
  <c r="D81"/>
  <c r="C81"/>
  <c r="M137"/>
  <c r="N137"/>
  <c r="K137"/>
  <c r="J137"/>
  <c r="L137"/>
  <c r="L158"/>
  <c r="M158"/>
  <c r="K158"/>
  <c r="J158"/>
  <c r="N158"/>
  <c r="M147"/>
  <c r="K147"/>
  <c r="N147"/>
  <c r="J147"/>
  <c r="L147"/>
  <c r="K128"/>
  <c r="J128"/>
  <c r="L128"/>
  <c r="N128"/>
  <c r="M128"/>
  <c r="K121"/>
  <c r="N121"/>
  <c r="J121"/>
  <c r="M121"/>
  <c r="L121"/>
  <c r="F205" i="7"/>
  <c r="D205"/>
  <c r="B205"/>
  <c r="E205"/>
  <c r="C205"/>
  <c r="E204"/>
  <c r="D204"/>
  <c r="C204"/>
  <c r="F204"/>
  <c r="B204"/>
  <c r="D251"/>
  <c r="E251"/>
  <c r="C251"/>
  <c r="B251"/>
  <c r="F251"/>
  <c r="F247"/>
  <c r="B247"/>
  <c r="E247"/>
  <c r="C247"/>
  <c r="D247"/>
  <c r="B201"/>
  <c r="D201"/>
  <c r="F201"/>
  <c r="E201"/>
  <c r="C201"/>
  <c r="N183"/>
  <c r="L183"/>
  <c r="K183"/>
  <c r="M183"/>
  <c r="J183"/>
  <c r="J186"/>
  <c r="N186"/>
  <c r="L186"/>
  <c r="M186"/>
  <c r="K186"/>
  <c r="K212"/>
  <c r="N212"/>
  <c r="L212"/>
  <c r="M212"/>
  <c r="J212"/>
  <c r="N244"/>
  <c r="M244"/>
  <c r="J244"/>
  <c r="K244"/>
  <c r="L244"/>
  <c r="J249"/>
  <c r="K249"/>
  <c r="N249"/>
  <c r="L249"/>
  <c r="M249"/>
  <c r="J37"/>
  <c r="K37"/>
  <c r="L37"/>
  <c r="N37"/>
  <c r="M37"/>
  <c r="M39"/>
  <c r="N39"/>
  <c r="L39"/>
  <c r="K39"/>
  <c r="J39"/>
  <c r="N11"/>
  <c r="L11"/>
  <c r="J11"/>
  <c r="K11"/>
  <c r="M11"/>
  <c r="J59"/>
  <c r="K59"/>
  <c r="N59"/>
  <c r="L59"/>
  <c r="M59"/>
  <c r="J75"/>
  <c r="M75"/>
  <c r="K75"/>
  <c r="L75"/>
  <c r="N75"/>
  <c r="K56"/>
  <c r="L56"/>
  <c r="M56"/>
  <c r="N56"/>
  <c r="J56"/>
  <c r="N293"/>
  <c r="K293"/>
  <c r="M293"/>
  <c r="J293"/>
  <c r="L293"/>
  <c r="J304"/>
  <c r="N304"/>
  <c r="L304"/>
  <c r="K304"/>
  <c r="M304"/>
  <c r="N268"/>
  <c r="M268"/>
  <c r="J268"/>
  <c r="K268"/>
  <c r="L268"/>
  <c r="K291"/>
  <c r="N291"/>
  <c r="J291"/>
  <c r="M291"/>
  <c r="L291"/>
  <c r="L288"/>
  <c r="N288"/>
  <c r="M288"/>
  <c r="K288"/>
  <c r="J288"/>
  <c r="K265"/>
  <c r="M265"/>
  <c r="J265"/>
  <c r="L265"/>
  <c r="N265"/>
  <c r="K312"/>
  <c r="J312"/>
  <c r="N312"/>
  <c r="M312"/>
  <c r="L312"/>
  <c r="L313"/>
  <c r="K313"/>
  <c r="J313"/>
  <c r="M313"/>
  <c r="N313"/>
  <c r="N296"/>
  <c r="M296"/>
  <c r="L296"/>
  <c r="J296"/>
  <c r="K296"/>
  <c r="K305"/>
  <c r="L305"/>
  <c r="J305"/>
  <c r="N305"/>
  <c r="M305"/>
  <c r="J335"/>
  <c r="L335"/>
  <c r="M335"/>
  <c r="N335"/>
  <c r="K335"/>
  <c r="L299"/>
  <c r="K299"/>
  <c r="M299"/>
  <c r="N299"/>
  <c r="J299"/>
  <c r="J317"/>
  <c r="N317"/>
  <c r="M317"/>
  <c r="K317"/>
  <c r="L317"/>
  <c r="K286"/>
  <c r="J286"/>
  <c r="N286"/>
  <c r="M286"/>
  <c r="L286"/>
  <c r="J336"/>
  <c r="K336"/>
  <c r="L336"/>
  <c r="N336"/>
  <c r="M336"/>
  <c r="L303"/>
  <c r="K303"/>
  <c r="N303"/>
  <c r="J303"/>
  <c r="M303"/>
  <c r="J302"/>
  <c r="N302"/>
  <c r="K302"/>
  <c r="L302"/>
  <c r="M302"/>
  <c r="M272"/>
  <c r="J272"/>
  <c r="N272"/>
  <c r="K272"/>
  <c r="L272"/>
  <c r="J310"/>
  <c r="M310"/>
  <c r="L310"/>
  <c r="N310"/>
  <c r="K310"/>
  <c r="M338"/>
  <c r="N338"/>
  <c r="L338"/>
  <c r="J338"/>
  <c r="K338"/>
  <c r="E328" i="4"/>
  <c r="D328"/>
  <c r="F328"/>
  <c r="B328"/>
  <c r="C328"/>
  <c r="F271"/>
  <c r="D271"/>
  <c r="E271"/>
  <c r="B271"/>
  <c r="C271"/>
  <c r="C295"/>
  <c r="F295"/>
  <c r="D295"/>
  <c r="B295"/>
  <c r="E295"/>
  <c r="B281"/>
  <c r="E281"/>
  <c r="C281"/>
  <c r="F281"/>
  <c r="D281"/>
  <c r="F293"/>
  <c r="C293"/>
  <c r="D293"/>
  <c r="E293"/>
  <c r="B293"/>
  <c r="E320"/>
  <c r="D320"/>
  <c r="B320"/>
  <c r="F320"/>
  <c r="C320"/>
  <c r="F282"/>
  <c r="E282"/>
  <c r="C282"/>
  <c r="D282"/>
  <c r="B282"/>
  <c r="B274"/>
  <c r="D274"/>
  <c r="C274"/>
  <c r="E274"/>
  <c r="F274"/>
  <c r="E326"/>
  <c r="B326"/>
  <c r="D326"/>
  <c r="C326"/>
  <c r="F326"/>
  <c r="D291"/>
  <c r="B291"/>
  <c r="E291"/>
  <c r="C291"/>
  <c r="F291"/>
  <c r="C264"/>
  <c r="E264"/>
  <c r="D264"/>
  <c r="F264"/>
  <c r="B264"/>
  <c r="B312"/>
  <c r="C312"/>
  <c r="D312"/>
  <c r="F312"/>
  <c r="E312"/>
  <c r="C329"/>
  <c r="F329"/>
  <c r="E329"/>
  <c r="B329"/>
  <c r="D329"/>
  <c r="F262"/>
  <c r="B262"/>
  <c r="C262"/>
  <c r="E262"/>
  <c r="D262"/>
  <c r="E287"/>
  <c r="B287"/>
  <c r="F287"/>
  <c r="D287"/>
  <c r="C287"/>
  <c r="C307"/>
  <c r="F307"/>
  <c r="E307"/>
  <c r="D307"/>
  <c r="B307"/>
  <c r="E289"/>
  <c r="D289"/>
  <c r="B289"/>
  <c r="C289"/>
  <c r="F289"/>
  <c r="C302"/>
  <c r="F302"/>
  <c r="B302"/>
  <c r="D302"/>
  <c r="E302"/>
  <c r="D311"/>
  <c r="C311"/>
  <c r="F311"/>
  <c r="B311"/>
  <c r="E311"/>
  <c r="F325"/>
  <c r="E325"/>
  <c r="C325"/>
  <c r="B325"/>
  <c r="D325"/>
  <c r="F79" i="7"/>
  <c r="B79"/>
  <c r="C79"/>
  <c r="D79"/>
  <c r="E79"/>
  <c r="E66"/>
  <c r="D66"/>
  <c r="C66"/>
  <c r="F66"/>
  <c r="B66"/>
  <c r="E20"/>
  <c r="B20"/>
  <c r="C20"/>
  <c r="D20"/>
  <c r="F20"/>
  <c r="F31"/>
  <c r="B31"/>
  <c r="C31"/>
  <c r="D31"/>
  <c r="E31"/>
  <c r="D30"/>
  <c r="F30"/>
  <c r="E30"/>
  <c r="B30"/>
  <c r="C30"/>
  <c r="E56"/>
  <c r="F56"/>
  <c r="B56"/>
  <c r="C56"/>
  <c r="D56"/>
  <c r="F25"/>
  <c r="B25"/>
  <c r="C25"/>
  <c r="E25"/>
  <c r="D25"/>
  <c r="F26"/>
  <c r="B26"/>
  <c r="C26"/>
  <c r="D26"/>
  <c r="E26"/>
  <c r="E21"/>
  <c r="C21"/>
  <c r="D21"/>
  <c r="B21"/>
  <c r="F21"/>
  <c r="C44"/>
  <c r="B44"/>
  <c r="D44"/>
  <c r="F44"/>
  <c r="E44"/>
  <c r="F41"/>
  <c r="B41"/>
  <c r="E41"/>
  <c r="C41"/>
  <c r="D41"/>
  <c r="C38"/>
  <c r="F38"/>
  <c r="D38"/>
  <c r="E38"/>
  <c r="B38"/>
  <c r="E71"/>
  <c r="B71"/>
  <c r="F71"/>
  <c r="D71"/>
  <c r="C71"/>
  <c r="D51"/>
  <c r="E51"/>
  <c r="F51"/>
  <c r="B51"/>
  <c r="C51"/>
  <c r="C60"/>
  <c r="F60"/>
  <c r="B60"/>
  <c r="E60"/>
  <c r="D60"/>
  <c r="C75"/>
  <c r="B75"/>
  <c r="E75"/>
  <c r="D75"/>
  <c r="F75"/>
  <c r="E39"/>
  <c r="C39"/>
  <c r="B39"/>
  <c r="F39"/>
  <c r="D39"/>
  <c r="C27"/>
  <c r="F27"/>
  <c r="B27"/>
  <c r="D27"/>
  <c r="E27"/>
  <c r="E55"/>
  <c r="D55"/>
  <c r="C55"/>
  <c r="F55"/>
  <c r="B55"/>
  <c r="D83"/>
  <c r="F83"/>
  <c r="E83"/>
  <c r="B83"/>
  <c r="C83"/>
  <c r="N154" i="4"/>
  <c r="J154"/>
  <c r="L154"/>
  <c r="M154"/>
  <c r="K154"/>
  <c r="L141"/>
  <c r="M141"/>
  <c r="J141"/>
  <c r="N141"/>
  <c r="K141"/>
  <c r="L156"/>
  <c r="M156"/>
  <c r="N156"/>
  <c r="K156"/>
  <c r="J156"/>
  <c r="K126"/>
  <c r="M126"/>
  <c r="J126"/>
  <c r="N126"/>
  <c r="L126"/>
  <c r="M139"/>
  <c r="J139"/>
  <c r="K139"/>
  <c r="L139"/>
  <c r="N139"/>
  <c r="K239" i="7"/>
  <c r="N239"/>
  <c r="M239"/>
  <c r="J239"/>
  <c r="L239"/>
  <c r="L246"/>
  <c r="M246"/>
  <c r="J246"/>
  <c r="K246"/>
  <c r="N246"/>
  <c r="K224"/>
  <c r="L224"/>
  <c r="N224"/>
  <c r="M224"/>
  <c r="J224"/>
  <c r="K250"/>
  <c r="M250"/>
  <c r="J250"/>
  <c r="N250"/>
  <c r="L250"/>
  <c r="N229"/>
  <c r="M229"/>
  <c r="J229"/>
  <c r="L229"/>
  <c r="K229"/>
  <c r="K57"/>
  <c r="M57"/>
  <c r="N57"/>
  <c r="J57"/>
  <c r="L57"/>
  <c r="N66"/>
  <c r="L66"/>
  <c r="J66"/>
  <c r="M66"/>
  <c r="K66"/>
  <c r="M48"/>
  <c r="L48"/>
  <c r="J48"/>
  <c r="N48"/>
  <c r="K48"/>
  <c r="N67"/>
  <c r="L67"/>
  <c r="J67"/>
  <c r="K67"/>
  <c r="M67"/>
  <c r="K267" i="4"/>
  <c r="L267"/>
  <c r="J267"/>
  <c r="M267"/>
  <c r="N267"/>
  <c r="M295"/>
  <c r="K295"/>
  <c r="L295"/>
  <c r="J295"/>
  <c r="N295"/>
  <c r="M309"/>
  <c r="N309"/>
  <c r="J309"/>
  <c r="K309"/>
  <c r="L309"/>
  <c r="L272"/>
  <c r="J272"/>
  <c r="K272"/>
  <c r="N272"/>
  <c r="M272"/>
  <c r="J298"/>
  <c r="L298"/>
  <c r="M298"/>
  <c r="K298"/>
  <c r="N298"/>
  <c r="M307"/>
  <c r="K307"/>
  <c r="J307"/>
  <c r="N307"/>
  <c r="L307"/>
  <c r="L320"/>
  <c r="J320"/>
  <c r="K320"/>
  <c r="M320"/>
  <c r="N320"/>
  <c r="L259"/>
  <c r="N259"/>
  <c r="K259"/>
  <c r="M259"/>
  <c r="J259"/>
  <c r="N317"/>
  <c r="K317"/>
  <c r="J317"/>
  <c r="M317"/>
  <c r="L317"/>
  <c r="L334"/>
  <c r="K334"/>
  <c r="M334"/>
  <c r="J334"/>
  <c r="N334"/>
  <c r="K269"/>
  <c r="M269"/>
  <c r="J269"/>
  <c r="N269"/>
  <c r="L269"/>
  <c r="M327"/>
  <c r="J327"/>
  <c r="K327"/>
  <c r="N327"/>
  <c r="L327"/>
  <c r="M300"/>
  <c r="N300"/>
  <c r="J300"/>
  <c r="K300"/>
  <c r="L300"/>
  <c r="K261"/>
  <c r="J261"/>
  <c r="L261"/>
  <c r="N261"/>
  <c r="M261"/>
  <c r="L303"/>
  <c r="M303"/>
  <c r="N303"/>
  <c r="J303"/>
  <c r="K303"/>
  <c r="J310"/>
  <c r="K310"/>
  <c r="M310"/>
  <c r="L310"/>
  <c r="N310"/>
  <c r="N292"/>
  <c r="M292"/>
  <c r="K292"/>
  <c r="J292"/>
  <c r="L292"/>
  <c r="J306"/>
  <c r="M306"/>
  <c r="K306"/>
  <c r="N306"/>
  <c r="L306"/>
  <c r="M281"/>
  <c r="J281"/>
  <c r="L281"/>
  <c r="N281"/>
  <c r="K281"/>
  <c r="N313"/>
  <c r="J313"/>
  <c r="K313"/>
  <c r="L313"/>
  <c r="M313"/>
  <c r="K85"/>
  <c r="L85"/>
  <c r="J85"/>
  <c r="M85"/>
  <c r="N85"/>
  <c r="J25"/>
  <c r="N25"/>
  <c r="K25"/>
  <c r="L25"/>
  <c r="M25"/>
  <c r="M48"/>
  <c r="N48"/>
  <c r="L48"/>
  <c r="J48"/>
  <c r="K48"/>
  <c r="L59"/>
  <c r="K59"/>
  <c r="M59"/>
  <c r="N59"/>
  <c r="J59"/>
  <c r="K64"/>
  <c r="M64"/>
  <c r="N64"/>
  <c r="L64"/>
  <c r="J64"/>
  <c r="N19"/>
  <c r="J19"/>
  <c r="K19"/>
  <c r="M19"/>
  <c r="L19"/>
  <c r="K58"/>
  <c r="J58"/>
  <c r="M58"/>
  <c r="N58"/>
  <c r="L58"/>
  <c r="K37"/>
  <c r="N37"/>
  <c r="L37"/>
  <c r="M37"/>
  <c r="J37"/>
  <c r="K56"/>
  <c r="M56"/>
  <c r="L56"/>
  <c r="N56"/>
  <c r="J56"/>
  <c r="K13"/>
  <c r="J13"/>
  <c r="M13"/>
  <c r="N13"/>
  <c r="L13"/>
  <c r="K24"/>
  <c r="N24"/>
  <c r="J24"/>
  <c r="L24"/>
  <c r="M24"/>
  <c r="M80"/>
  <c r="L80"/>
  <c r="J80"/>
  <c r="K80"/>
  <c r="N80"/>
  <c r="N79"/>
  <c r="J79"/>
  <c r="K79"/>
  <c r="M79"/>
  <c r="L79"/>
  <c r="L89"/>
  <c r="N89"/>
  <c r="J89"/>
  <c r="K89"/>
  <c r="M89"/>
  <c r="L50"/>
  <c r="M50"/>
  <c r="N50"/>
  <c r="J50"/>
  <c r="K50"/>
  <c r="K53"/>
  <c r="J53"/>
  <c r="L53"/>
  <c r="N53"/>
  <c r="M53"/>
  <c r="L87"/>
  <c r="J87"/>
  <c r="K87"/>
  <c r="N87"/>
  <c r="M87"/>
  <c r="K49"/>
  <c r="M49"/>
  <c r="N49"/>
  <c r="L49"/>
  <c r="J49"/>
  <c r="L30"/>
  <c r="M30"/>
  <c r="N30"/>
  <c r="K30"/>
  <c r="J30"/>
  <c r="L62"/>
  <c r="K62"/>
  <c r="M62"/>
  <c r="J62"/>
  <c r="N62"/>
  <c r="B97" i="7"/>
  <c r="D97"/>
  <c r="F97"/>
  <c r="C97"/>
  <c r="E97"/>
  <c r="B134"/>
  <c r="D134"/>
  <c r="E134"/>
  <c r="C134"/>
  <c r="F134"/>
  <c r="B151"/>
  <c r="F151"/>
  <c r="E151"/>
  <c r="D151"/>
  <c r="C151"/>
  <c r="F116"/>
  <c r="D116"/>
  <c r="B116"/>
  <c r="C116"/>
  <c r="E116"/>
  <c r="C167"/>
  <c r="F167"/>
  <c r="E167"/>
  <c r="B167"/>
  <c r="D167"/>
  <c r="B95"/>
  <c r="E95"/>
  <c r="C95"/>
  <c r="F95"/>
  <c r="D95"/>
  <c r="F166"/>
  <c r="E166"/>
  <c r="C166"/>
  <c r="D166"/>
  <c r="B166"/>
  <c r="F94"/>
  <c r="B94"/>
  <c r="D94"/>
  <c r="C94"/>
  <c r="E94"/>
  <c r="B162"/>
  <c r="E162"/>
  <c r="C162"/>
  <c r="F162"/>
  <c r="D162"/>
  <c r="F106"/>
  <c r="E106"/>
  <c r="B106"/>
  <c r="C106"/>
  <c r="D106"/>
  <c r="E142"/>
  <c r="D142"/>
  <c r="B142"/>
  <c r="C142"/>
  <c r="F142"/>
  <c r="F171"/>
  <c r="C171"/>
  <c r="D171"/>
  <c r="B171"/>
  <c r="E171"/>
  <c r="E100"/>
  <c r="C100"/>
  <c r="D100"/>
  <c r="B100"/>
  <c r="F100"/>
  <c r="D122"/>
  <c r="B122"/>
  <c r="C122"/>
  <c r="F122"/>
  <c r="E122"/>
  <c r="F154"/>
  <c r="D154"/>
  <c r="B154"/>
  <c r="C154"/>
  <c r="E154"/>
  <c r="B112"/>
  <c r="D112"/>
  <c r="C112"/>
  <c r="E112"/>
  <c r="F112"/>
  <c r="D104"/>
  <c r="B104"/>
  <c r="E104"/>
  <c r="C104"/>
  <c r="F104"/>
  <c r="B102"/>
  <c r="E102"/>
  <c r="C102"/>
  <c r="F102"/>
  <c r="D102"/>
  <c r="E144"/>
  <c r="D144"/>
  <c r="B144"/>
  <c r="C144"/>
  <c r="F144"/>
  <c r="E160"/>
  <c r="D160"/>
  <c r="B160"/>
  <c r="C160"/>
  <c r="F160"/>
  <c r="G228" i="4"/>
  <c r="G219"/>
  <c r="G242"/>
  <c r="G251"/>
  <c r="G177"/>
  <c r="G227"/>
  <c r="G235"/>
  <c r="G238"/>
  <c r="G248"/>
  <c r="G197"/>
  <c r="G248" i="7"/>
  <c r="G195"/>
  <c r="G220"/>
  <c r="G241"/>
  <c r="G187"/>
  <c r="G180" i="4"/>
  <c r="G198"/>
  <c r="G191"/>
  <c r="G190"/>
  <c r="G254"/>
  <c r="N205"/>
  <c r="J205"/>
  <c r="K205"/>
  <c r="M205"/>
  <c r="L205"/>
  <c r="N236"/>
  <c r="L236"/>
  <c r="J236"/>
  <c r="K236"/>
  <c r="M236"/>
  <c r="L179"/>
  <c r="J179"/>
  <c r="M179"/>
  <c r="N179"/>
  <c r="K179"/>
  <c r="M202"/>
  <c r="L202"/>
  <c r="K202"/>
  <c r="J202"/>
  <c r="N202"/>
  <c r="J203"/>
  <c r="N203"/>
  <c r="K203"/>
  <c r="M203"/>
  <c r="L203"/>
  <c r="N249"/>
  <c r="J249"/>
  <c r="M249"/>
  <c r="L249"/>
  <c r="K249"/>
  <c r="K212"/>
  <c r="M212"/>
  <c r="N212"/>
  <c r="L212"/>
  <c r="J212"/>
  <c r="L241"/>
  <c r="J241"/>
  <c r="K241"/>
  <c r="N241"/>
  <c r="M241"/>
  <c r="K183"/>
  <c r="N183"/>
  <c r="J183"/>
  <c r="M183"/>
  <c r="L183"/>
  <c r="K200"/>
  <c r="M200"/>
  <c r="N200"/>
  <c r="J200"/>
  <c r="L200"/>
  <c r="M242"/>
  <c r="J242"/>
  <c r="K242"/>
  <c r="N242"/>
  <c r="L242"/>
  <c r="N189"/>
  <c r="J189"/>
  <c r="K189"/>
  <c r="L189"/>
  <c r="M189"/>
  <c r="K193"/>
  <c r="L193"/>
  <c r="M193"/>
  <c r="J193"/>
  <c r="N193"/>
  <c r="M182"/>
  <c r="J182"/>
  <c r="K182"/>
  <c r="N182"/>
  <c r="L182"/>
  <c r="K214"/>
  <c r="N214"/>
  <c r="L214"/>
  <c r="J214"/>
  <c r="M214"/>
  <c r="L246"/>
  <c r="J246"/>
  <c r="N246"/>
  <c r="K246"/>
  <c r="M246"/>
  <c r="F139"/>
  <c r="C139"/>
  <c r="B139"/>
  <c r="E139"/>
  <c r="D139"/>
  <c r="B131"/>
  <c r="E131"/>
  <c r="D131"/>
  <c r="F131"/>
  <c r="C131"/>
  <c r="C123"/>
  <c r="E123"/>
  <c r="D123"/>
  <c r="F123"/>
  <c r="B123"/>
  <c r="B147"/>
  <c r="C147"/>
  <c r="E147"/>
  <c r="D147"/>
  <c r="F147"/>
  <c r="B143"/>
  <c r="E143"/>
  <c r="D143"/>
  <c r="C143"/>
  <c r="F143"/>
  <c r="D111"/>
  <c r="F111"/>
  <c r="B111"/>
  <c r="C111"/>
  <c r="E111"/>
  <c r="C158"/>
  <c r="E158"/>
  <c r="D158"/>
  <c r="B158"/>
  <c r="F158"/>
  <c r="C119"/>
  <c r="B119"/>
  <c r="F119"/>
  <c r="E119"/>
  <c r="D119"/>
  <c r="C144"/>
  <c r="E144"/>
  <c r="F144"/>
  <c r="B144"/>
  <c r="D144"/>
  <c r="C120"/>
  <c r="E120"/>
  <c r="F120"/>
  <c r="D120"/>
  <c r="B120"/>
  <c r="F95"/>
  <c r="E95"/>
  <c r="D95"/>
  <c r="B95"/>
  <c r="C95"/>
  <c r="B137"/>
  <c r="C137"/>
  <c r="E137"/>
  <c r="F137"/>
  <c r="D137"/>
  <c r="D102"/>
  <c r="C102"/>
  <c r="F102"/>
  <c r="B102"/>
  <c r="E102"/>
  <c r="B121"/>
  <c r="F121"/>
  <c r="C121"/>
  <c r="D121"/>
  <c r="E121"/>
  <c r="F168"/>
  <c r="B168"/>
  <c r="C168"/>
  <c r="E168"/>
  <c r="D168"/>
  <c r="D129"/>
  <c r="E129"/>
  <c r="B129"/>
  <c r="F129"/>
  <c r="C129"/>
  <c r="D106"/>
  <c r="C106"/>
  <c r="E106"/>
  <c r="B106"/>
  <c r="F106"/>
  <c r="F166"/>
  <c r="D166"/>
  <c r="C166"/>
  <c r="B166"/>
  <c r="E166"/>
  <c r="C113"/>
  <c r="E113"/>
  <c r="B113"/>
  <c r="F113"/>
  <c r="D113"/>
  <c r="D157"/>
  <c r="B157"/>
  <c r="C157"/>
  <c r="F157"/>
  <c r="E157"/>
  <c r="M125"/>
  <c r="L125"/>
  <c r="K125"/>
  <c r="N125"/>
  <c r="J125"/>
  <c r="L96"/>
  <c r="N96"/>
  <c r="J96"/>
  <c r="M96"/>
  <c r="K96"/>
  <c r="N115"/>
  <c r="J115"/>
  <c r="K115"/>
  <c r="M115"/>
  <c r="L115"/>
  <c r="N163"/>
  <c r="L163"/>
  <c r="M163"/>
  <c r="K163"/>
  <c r="J163"/>
  <c r="K124"/>
  <c r="M124"/>
  <c r="N124"/>
  <c r="J124"/>
  <c r="L124"/>
  <c r="F221" i="7"/>
  <c r="E221"/>
  <c r="D221"/>
  <c r="C221"/>
  <c r="B221"/>
  <c r="B185"/>
  <c r="C185"/>
  <c r="D185"/>
  <c r="E185"/>
  <c r="F185"/>
  <c r="B207"/>
  <c r="D207"/>
  <c r="C207"/>
  <c r="E207"/>
  <c r="F207"/>
  <c r="E194"/>
  <c r="F194"/>
  <c r="D194"/>
  <c r="C194"/>
  <c r="B194"/>
  <c r="D225"/>
  <c r="F225"/>
  <c r="B225"/>
  <c r="E225"/>
  <c r="C225"/>
  <c r="J231"/>
  <c r="L231"/>
  <c r="N231"/>
  <c r="M231"/>
  <c r="K231"/>
  <c r="L236"/>
  <c r="J236"/>
  <c r="N236"/>
  <c r="K236"/>
  <c r="M236"/>
  <c r="M195"/>
  <c r="K195"/>
  <c r="N195"/>
  <c r="J195"/>
  <c r="L195"/>
  <c r="M222"/>
  <c r="J222"/>
  <c r="N222"/>
  <c r="L222"/>
  <c r="K222"/>
  <c r="M220"/>
  <c r="J220"/>
  <c r="N220"/>
  <c r="K220"/>
  <c r="L220"/>
  <c r="M65"/>
  <c r="L65"/>
  <c r="K65"/>
  <c r="N65"/>
  <c r="J65"/>
  <c r="N76"/>
  <c r="L76"/>
  <c r="K76"/>
  <c r="M76"/>
  <c r="J76"/>
  <c r="K63"/>
  <c r="J63"/>
  <c r="N63"/>
  <c r="M63"/>
  <c r="L63"/>
  <c r="K30"/>
  <c r="J30"/>
  <c r="L30"/>
  <c r="N30"/>
  <c r="M30"/>
  <c r="J26"/>
  <c r="K26"/>
  <c r="M26"/>
  <c r="N26"/>
  <c r="L26"/>
  <c r="E322"/>
  <c r="F322"/>
  <c r="B322"/>
  <c r="D322"/>
  <c r="C322"/>
  <c r="B338"/>
  <c r="F338"/>
  <c r="D338"/>
  <c r="E338"/>
  <c r="C338"/>
  <c r="F327"/>
  <c r="B327"/>
  <c r="D327"/>
  <c r="C327"/>
  <c r="E327"/>
  <c r="B328"/>
  <c r="C328"/>
  <c r="E328"/>
  <c r="F328"/>
  <c r="D328"/>
  <c r="E260"/>
  <c r="F260"/>
  <c r="D260"/>
  <c r="B260"/>
  <c r="C260"/>
  <c r="B319"/>
  <c r="C319"/>
  <c r="E319"/>
  <c r="F319"/>
  <c r="D319"/>
  <c r="B330"/>
  <c r="F330"/>
  <c r="E330"/>
  <c r="D330"/>
  <c r="C330"/>
  <c r="F337"/>
  <c r="E337"/>
  <c r="B337"/>
  <c r="D337"/>
  <c r="C337"/>
  <c r="F299"/>
  <c r="D299"/>
  <c r="C299"/>
  <c r="E299"/>
  <c r="B299"/>
  <c r="F262"/>
  <c r="B262"/>
  <c r="D262"/>
  <c r="E262"/>
  <c r="C262"/>
  <c r="F316"/>
  <c r="B316"/>
  <c r="E316"/>
  <c r="D316"/>
  <c r="C316"/>
  <c r="E274"/>
  <c r="B274"/>
  <c r="F274"/>
  <c r="D274"/>
  <c r="C274"/>
  <c r="E310"/>
  <c r="B310"/>
  <c r="D310"/>
  <c r="F310"/>
  <c r="C310"/>
  <c r="D321"/>
  <c r="B321"/>
  <c r="F321"/>
  <c r="E321"/>
  <c r="C321"/>
  <c r="E261"/>
  <c r="C261"/>
  <c r="F261"/>
  <c r="D261"/>
  <c r="B261"/>
  <c r="E279"/>
  <c r="B279"/>
  <c r="F279"/>
  <c r="C279"/>
  <c r="D279"/>
  <c r="F277"/>
  <c r="B277"/>
  <c r="D277"/>
  <c r="E277"/>
  <c r="C277"/>
  <c r="F336"/>
  <c r="E336"/>
  <c r="C336"/>
  <c r="D336"/>
  <c r="B336"/>
  <c r="E263"/>
  <c r="D263"/>
  <c r="F263"/>
  <c r="C263"/>
  <c r="B263"/>
  <c r="F300"/>
  <c r="C300"/>
  <c r="E300"/>
  <c r="B300"/>
  <c r="D300"/>
  <c r="F32" i="4"/>
  <c r="E32"/>
  <c r="D32"/>
  <c r="B32"/>
  <c r="C32"/>
  <c r="C64"/>
  <c r="E64"/>
  <c r="D64"/>
  <c r="B64"/>
  <c r="F64"/>
  <c r="D37"/>
  <c r="F37"/>
  <c r="C37"/>
  <c r="E37"/>
  <c r="B37"/>
  <c r="C29"/>
  <c r="F29"/>
  <c r="B29"/>
  <c r="D29"/>
  <c r="E29"/>
  <c r="E87"/>
  <c r="F87"/>
  <c r="D87"/>
  <c r="B87"/>
  <c r="C87"/>
  <c r="F18"/>
  <c r="D18"/>
  <c r="E18"/>
  <c r="B18"/>
  <c r="C18"/>
  <c r="D89"/>
  <c r="E89"/>
  <c r="F89"/>
  <c r="B89"/>
  <c r="C89"/>
  <c r="D51"/>
  <c r="C51"/>
  <c r="F51"/>
  <c r="B51"/>
  <c r="E51"/>
  <c r="E36"/>
  <c r="C36"/>
  <c r="F36"/>
  <c r="D36"/>
  <c r="B36"/>
  <c r="E15"/>
  <c r="F15"/>
  <c r="D15"/>
  <c r="C15"/>
  <c r="B15"/>
  <c r="B70"/>
  <c r="D70"/>
  <c r="C70"/>
  <c r="E70"/>
  <c r="F70"/>
  <c r="F73"/>
  <c r="D73"/>
  <c r="C73"/>
  <c r="E73"/>
  <c r="B73"/>
  <c r="C63"/>
  <c r="E63"/>
  <c r="D63"/>
  <c r="B63"/>
  <c r="F63"/>
  <c r="D78"/>
  <c r="E78"/>
  <c r="F78"/>
  <c r="B78"/>
  <c r="C78"/>
  <c r="B10"/>
  <c r="E10"/>
  <c r="F10"/>
  <c r="D10"/>
  <c r="C10"/>
  <c r="B38"/>
  <c r="D38"/>
  <c r="C38"/>
  <c r="E38"/>
  <c r="F38"/>
  <c r="B41"/>
  <c r="E41"/>
  <c r="D41"/>
  <c r="F41"/>
  <c r="C41"/>
  <c r="D42"/>
  <c r="F42"/>
  <c r="C42"/>
  <c r="B42"/>
  <c r="E42"/>
  <c r="C24"/>
  <c r="F24"/>
  <c r="D24"/>
  <c r="E24"/>
  <c r="B24"/>
  <c r="C46"/>
  <c r="B46"/>
  <c r="E46"/>
  <c r="F46"/>
  <c r="D46"/>
  <c r="K166"/>
  <c r="L166"/>
  <c r="M166"/>
  <c r="J166"/>
  <c r="N166"/>
  <c r="N127"/>
  <c r="J127"/>
  <c r="L127"/>
  <c r="M127"/>
  <c r="K127"/>
  <c r="M150"/>
  <c r="N150"/>
  <c r="J150"/>
  <c r="K150"/>
  <c r="L150"/>
  <c r="K134"/>
  <c r="N134"/>
  <c r="L134"/>
  <c r="M134"/>
  <c r="J134"/>
  <c r="L107"/>
  <c r="J107"/>
  <c r="K107"/>
  <c r="M107"/>
  <c r="N107"/>
  <c r="E244" i="7"/>
  <c r="C244"/>
  <c r="D244"/>
  <c r="F244"/>
  <c r="B244"/>
  <c r="C191"/>
  <c r="F191"/>
  <c r="D191"/>
  <c r="B191"/>
  <c r="E191"/>
  <c r="E213"/>
  <c r="D213"/>
  <c r="B213"/>
  <c r="C213"/>
  <c r="F213"/>
  <c r="E230"/>
  <c r="D230"/>
  <c r="C230"/>
  <c r="B230"/>
  <c r="F230"/>
  <c r="D235"/>
  <c r="C235"/>
  <c r="F235"/>
  <c r="E235"/>
  <c r="B235"/>
  <c r="L235"/>
  <c r="K235"/>
  <c r="J235"/>
  <c r="N235"/>
  <c r="M235"/>
  <c r="K241"/>
  <c r="N241"/>
  <c r="M241"/>
  <c r="L241"/>
  <c r="J241"/>
  <c r="K181"/>
  <c r="J181"/>
  <c r="N181"/>
  <c r="M181"/>
  <c r="L181"/>
  <c r="L237"/>
  <c r="N237"/>
  <c r="M237"/>
  <c r="K237"/>
  <c r="J237"/>
  <c r="M184"/>
  <c r="J184"/>
  <c r="K184"/>
  <c r="L184"/>
  <c r="N184"/>
  <c r="J53"/>
  <c r="M53"/>
  <c r="K53"/>
  <c r="N53"/>
  <c r="L53"/>
  <c r="N60"/>
  <c r="L60"/>
  <c r="M60"/>
  <c r="J60"/>
  <c r="K60"/>
  <c r="J42"/>
  <c r="M42"/>
  <c r="N42"/>
  <c r="K42"/>
  <c r="L42"/>
  <c r="K88"/>
  <c r="J88"/>
  <c r="N88"/>
  <c r="M88"/>
  <c r="L88"/>
  <c r="N15"/>
  <c r="K15"/>
  <c r="L15"/>
  <c r="M15"/>
  <c r="J15"/>
  <c r="K47"/>
  <c r="N47"/>
  <c r="L47"/>
  <c r="J47"/>
  <c r="M47"/>
  <c r="K264"/>
  <c r="L264"/>
  <c r="J264"/>
  <c r="M264"/>
  <c r="N264"/>
  <c r="L290"/>
  <c r="K290"/>
  <c r="N290"/>
  <c r="M290"/>
  <c r="J290"/>
  <c r="M327"/>
  <c r="N327"/>
  <c r="K327"/>
  <c r="L327"/>
  <c r="J327"/>
  <c r="L271"/>
  <c r="J271"/>
  <c r="K271"/>
  <c r="M271"/>
  <c r="N271"/>
  <c r="K276"/>
  <c r="L276"/>
  <c r="M276"/>
  <c r="J276"/>
  <c r="N276"/>
  <c r="M262"/>
  <c r="N262"/>
  <c r="K262"/>
  <c r="L262"/>
  <c r="J262"/>
  <c r="J289"/>
  <c r="L289"/>
  <c r="K289"/>
  <c r="M289"/>
  <c r="N289"/>
  <c r="K285"/>
  <c r="L285"/>
  <c r="M285"/>
  <c r="J285"/>
  <c r="N285"/>
  <c r="J261"/>
  <c r="N261"/>
  <c r="K261"/>
  <c r="M261"/>
  <c r="L261"/>
  <c r="L309"/>
  <c r="M309"/>
  <c r="J309"/>
  <c r="N309"/>
  <c r="K309"/>
  <c r="K300"/>
  <c r="M300"/>
  <c r="N300"/>
  <c r="J300"/>
  <c r="L300"/>
  <c r="N263"/>
  <c r="J263"/>
  <c r="M263"/>
  <c r="L263"/>
  <c r="K263"/>
  <c r="J298"/>
  <c r="N298"/>
  <c r="K298"/>
  <c r="L298"/>
  <c r="M298"/>
  <c r="M280"/>
  <c r="J280"/>
  <c r="L280"/>
  <c r="K280"/>
  <c r="N280"/>
  <c r="L326"/>
  <c r="M326"/>
  <c r="J326"/>
  <c r="K326"/>
  <c r="N326"/>
  <c r="L295"/>
  <c r="N295"/>
  <c r="K295"/>
  <c r="J295"/>
  <c r="M295"/>
  <c r="K287"/>
  <c r="M287"/>
  <c r="J287"/>
  <c r="N287"/>
  <c r="L287"/>
  <c r="J316"/>
  <c r="N316"/>
  <c r="L316"/>
  <c r="K316"/>
  <c r="M316"/>
  <c r="K292"/>
  <c r="L292"/>
  <c r="M292"/>
  <c r="J292"/>
  <c r="N292"/>
  <c r="K329"/>
  <c r="N329"/>
  <c r="L329"/>
  <c r="J329"/>
  <c r="M329"/>
  <c r="C309" i="4"/>
  <c r="E309"/>
  <c r="D309"/>
  <c r="B309"/>
  <c r="F309"/>
  <c r="D308"/>
  <c r="B308"/>
  <c r="C308"/>
  <c r="E308"/>
  <c r="F308"/>
  <c r="F322"/>
  <c r="B322"/>
  <c r="C322"/>
  <c r="D322"/>
  <c r="E322"/>
  <c r="C306"/>
  <c r="B306"/>
  <c r="D306"/>
  <c r="F306"/>
  <c r="E306"/>
  <c r="E332"/>
  <c r="C332"/>
  <c r="F332"/>
  <c r="D332"/>
  <c r="B332"/>
  <c r="F303"/>
  <c r="B303"/>
  <c r="D303"/>
  <c r="E303"/>
  <c r="C303"/>
  <c r="B304"/>
  <c r="C304"/>
  <c r="D304"/>
  <c r="E304"/>
  <c r="F304"/>
  <c r="F270"/>
  <c r="D270"/>
  <c r="E270"/>
  <c r="C270"/>
  <c r="B270"/>
  <c r="D337"/>
  <c r="F337"/>
  <c r="C337"/>
  <c r="B337"/>
  <c r="E337"/>
  <c r="E316"/>
  <c r="C316"/>
  <c r="B316"/>
  <c r="F316"/>
  <c r="D316"/>
  <c r="E301"/>
  <c r="D301"/>
  <c r="C301"/>
  <c r="F301"/>
  <c r="B301"/>
  <c r="B317"/>
  <c r="E317"/>
  <c r="C317"/>
  <c r="F317"/>
  <c r="D317"/>
  <c r="D297"/>
  <c r="B297"/>
  <c r="C297"/>
  <c r="F297"/>
  <c r="E297"/>
  <c r="D323"/>
  <c r="F323"/>
  <c r="E323"/>
  <c r="B323"/>
  <c r="C323"/>
  <c r="D284"/>
  <c r="F284"/>
  <c r="E284"/>
  <c r="C284"/>
  <c r="B284"/>
  <c r="C263"/>
  <c r="D263"/>
  <c r="E263"/>
  <c r="F263"/>
  <c r="B263"/>
  <c r="E338"/>
  <c r="D338"/>
  <c r="B338"/>
  <c r="F338"/>
  <c r="C338"/>
  <c r="E330"/>
  <c r="D330"/>
  <c r="C330"/>
  <c r="F330"/>
  <c r="B330"/>
  <c r="B283"/>
  <c r="D283"/>
  <c r="C283"/>
  <c r="E283"/>
  <c r="F283"/>
  <c r="E269"/>
  <c r="C269"/>
  <c r="D269"/>
  <c r="B269"/>
  <c r="F269"/>
  <c r="F57" i="7"/>
  <c r="B57"/>
  <c r="D57"/>
  <c r="E57"/>
  <c r="C57"/>
  <c r="E50"/>
  <c r="C50"/>
  <c r="F50"/>
  <c r="B50"/>
  <c r="D50"/>
  <c r="E49"/>
  <c r="D49"/>
  <c r="C49"/>
  <c r="B49"/>
  <c r="F49"/>
  <c r="D29"/>
  <c r="C29"/>
  <c r="F29"/>
  <c r="B29"/>
  <c r="E29"/>
  <c r="B14"/>
  <c r="E14"/>
  <c r="C14"/>
  <c r="F14"/>
  <c r="D14"/>
  <c r="D78"/>
  <c r="B78"/>
  <c r="C78"/>
  <c r="E78"/>
  <c r="F78"/>
  <c r="C37"/>
  <c r="E37"/>
  <c r="F37"/>
  <c r="D37"/>
  <c r="B37"/>
  <c r="F89"/>
  <c r="B89"/>
  <c r="C89"/>
  <c r="E89"/>
  <c r="D89"/>
  <c r="F74"/>
  <c r="B74"/>
  <c r="D74"/>
  <c r="E74"/>
  <c r="C74"/>
  <c r="E72"/>
  <c r="C72"/>
  <c r="F72"/>
  <c r="B72"/>
  <c r="D72"/>
  <c r="F16"/>
  <c r="D16"/>
  <c r="E16"/>
  <c r="C16"/>
  <c r="B16"/>
  <c r="C22"/>
  <c r="B22"/>
  <c r="E22"/>
  <c r="D22"/>
  <c r="F22"/>
  <c r="C86"/>
  <c r="B86"/>
  <c r="E86"/>
  <c r="F86"/>
  <c r="D86"/>
  <c r="F80"/>
  <c r="B80"/>
  <c r="E80"/>
  <c r="C80"/>
  <c r="D80"/>
  <c r="E81"/>
  <c r="F81"/>
  <c r="B81"/>
  <c r="D81"/>
  <c r="C81"/>
  <c r="D45"/>
  <c r="E45"/>
  <c r="C45"/>
  <c r="B45"/>
  <c r="F45"/>
  <c r="E11"/>
  <c r="C11"/>
  <c r="D11"/>
  <c r="F11"/>
  <c r="B11"/>
  <c r="B10"/>
  <c r="D10"/>
  <c r="C10"/>
  <c r="E10"/>
  <c r="F10"/>
  <c r="F48"/>
  <c r="B48"/>
  <c r="D48"/>
  <c r="E48"/>
  <c r="C48"/>
  <c r="C76"/>
  <c r="E76"/>
  <c r="F76"/>
  <c r="D76"/>
  <c r="B76"/>
  <c r="J105" i="4"/>
  <c r="K105"/>
  <c r="L105"/>
  <c r="N105"/>
  <c r="M105"/>
  <c r="M114"/>
  <c r="L114"/>
  <c r="J114"/>
  <c r="N114"/>
  <c r="K114"/>
  <c r="M136"/>
  <c r="N136"/>
  <c r="L136"/>
  <c r="K136"/>
  <c r="J136"/>
  <c r="M146"/>
  <c r="K146"/>
  <c r="L146"/>
  <c r="J146"/>
  <c r="N146"/>
  <c r="L111"/>
  <c r="M111"/>
  <c r="N111"/>
  <c r="K111"/>
  <c r="J111"/>
  <c r="L198" i="7"/>
  <c r="M198"/>
  <c r="J198"/>
  <c r="K198"/>
  <c r="N198"/>
  <c r="K211"/>
  <c r="M211"/>
  <c r="N211"/>
  <c r="J211"/>
  <c r="L211"/>
  <c r="L253"/>
  <c r="K253"/>
  <c r="N253"/>
  <c r="J253"/>
  <c r="M253"/>
  <c r="L182"/>
  <c r="N182"/>
  <c r="M182"/>
  <c r="J182"/>
  <c r="K182"/>
  <c r="N228"/>
  <c r="M228"/>
  <c r="L228"/>
  <c r="K228"/>
  <c r="J228"/>
  <c r="K73"/>
  <c r="L73"/>
  <c r="J73"/>
  <c r="N73"/>
  <c r="M73"/>
  <c r="M87"/>
  <c r="L87"/>
  <c r="J87"/>
  <c r="N87"/>
  <c r="K87"/>
  <c r="K78"/>
  <c r="N78"/>
  <c r="M78"/>
  <c r="L78"/>
  <c r="J78"/>
  <c r="J43"/>
  <c r="N43"/>
  <c r="L43"/>
  <c r="M43"/>
  <c r="K43"/>
  <c r="L284" i="4"/>
  <c r="K284"/>
  <c r="M284"/>
  <c r="N284"/>
  <c r="J284"/>
  <c r="K288"/>
  <c r="J288"/>
  <c r="M288"/>
  <c r="N288"/>
  <c r="L288"/>
  <c r="L262"/>
  <c r="J262"/>
  <c r="M262"/>
  <c r="K262"/>
  <c r="N262"/>
  <c r="K268"/>
  <c r="M268"/>
  <c r="N268"/>
  <c r="J268"/>
  <c r="L268"/>
  <c r="K291"/>
  <c r="L291"/>
  <c r="J291"/>
  <c r="N291"/>
  <c r="M291"/>
  <c r="N264"/>
  <c r="J264"/>
  <c r="M264"/>
  <c r="L264"/>
  <c r="K264"/>
  <c r="L290"/>
  <c r="J290"/>
  <c r="K290"/>
  <c r="N290"/>
  <c r="M290"/>
  <c r="J301"/>
  <c r="N301"/>
  <c r="L301"/>
  <c r="K301"/>
  <c r="M301"/>
  <c r="M304"/>
  <c r="J304"/>
  <c r="K304"/>
  <c r="N304"/>
  <c r="L304"/>
  <c r="K330"/>
  <c r="L330"/>
  <c r="M330"/>
  <c r="J330"/>
  <c r="N330"/>
  <c r="K311"/>
  <c r="J311"/>
  <c r="L311"/>
  <c r="M311"/>
  <c r="N311"/>
  <c r="N336"/>
  <c r="J336"/>
  <c r="K336"/>
  <c r="L336"/>
  <c r="M336"/>
  <c r="M314"/>
  <c r="N314"/>
  <c r="L314"/>
  <c r="J314"/>
  <c r="K314"/>
  <c r="K293"/>
  <c r="N293"/>
  <c r="J293"/>
  <c r="M293"/>
  <c r="L293"/>
  <c r="L335"/>
  <c r="M335"/>
  <c r="N335"/>
  <c r="K335"/>
  <c r="J335"/>
  <c r="M278"/>
  <c r="N278"/>
  <c r="J278"/>
  <c r="K278"/>
  <c r="L278"/>
  <c r="M274"/>
  <c r="N274"/>
  <c r="L274"/>
  <c r="J274"/>
  <c r="K274"/>
  <c r="N273"/>
  <c r="J273"/>
  <c r="M273"/>
  <c r="K273"/>
  <c r="L273"/>
  <c r="N305"/>
  <c r="J305"/>
  <c r="L305"/>
  <c r="M305"/>
  <c r="K305"/>
  <c r="M337"/>
  <c r="N337"/>
  <c r="J337"/>
  <c r="L337"/>
  <c r="K337"/>
  <c r="M47"/>
  <c r="N47"/>
  <c r="L47"/>
  <c r="J47"/>
  <c r="K47"/>
  <c r="J69"/>
  <c r="L69"/>
  <c r="M69"/>
  <c r="K69"/>
  <c r="N69"/>
  <c r="J61"/>
  <c r="L61"/>
  <c r="M61"/>
  <c r="K61"/>
  <c r="N61"/>
  <c r="L44"/>
  <c r="J44"/>
  <c r="K44"/>
  <c r="N44"/>
  <c r="M44"/>
  <c r="N71"/>
  <c r="J71"/>
  <c r="K71"/>
  <c r="L71"/>
  <c r="M71"/>
  <c r="N42"/>
  <c r="J42"/>
  <c r="M42"/>
  <c r="L42"/>
  <c r="K42"/>
  <c r="J63"/>
  <c r="L63"/>
  <c r="M63"/>
  <c r="N63"/>
  <c r="K63"/>
  <c r="J34"/>
  <c r="L34"/>
  <c r="K34"/>
  <c r="M34"/>
  <c r="N34"/>
  <c r="N31"/>
  <c r="J31"/>
  <c r="M31"/>
  <c r="L31"/>
  <c r="K31"/>
  <c r="L10"/>
  <c r="M10"/>
  <c r="K10"/>
  <c r="N10"/>
  <c r="J10"/>
  <c r="J66"/>
  <c r="N66"/>
  <c r="K66"/>
  <c r="L66"/>
  <c r="M66"/>
  <c r="M39"/>
  <c r="K39"/>
  <c r="L39"/>
  <c r="N39"/>
  <c r="J39"/>
  <c r="M41"/>
  <c r="N41"/>
  <c r="K41"/>
  <c r="L41"/>
  <c r="J41"/>
  <c r="M40"/>
  <c r="N40"/>
  <c r="J40"/>
  <c r="K40"/>
  <c r="L40"/>
  <c r="L82"/>
  <c r="J82"/>
  <c r="K82"/>
  <c r="M82"/>
  <c r="N82"/>
  <c r="K55"/>
  <c r="J55"/>
  <c r="L55"/>
  <c r="N55"/>
  <c r="M55"/>
  <c r="J17"/>
  <c r="M17"/>
  <c r="N17"/>
  <c r="L17"/>
  <c r="K17"/>
  <c r="K22"/>
  <c r="M22"/>
  <c r="N22"/>
  <c r="L22"/>
  <c r="J22"/>
  <c r="K54"/>
  <c r="L54"/>
  <c r="M54"/>
  <c r="J54"/>
  <c r="N54"/>
  <c r="K86"/>
  <c r="J86"/>
  <c r="N86"/>
  <c r="M86"/>
  <c r="L86"/>
  <c r="D99" i="7"/>
  <c r="E99"/>
  <c r="F99"/>
  <c r="C99"/>
  <c r="B99"/>
  <c r="F105"/>
  <c r="B105"/>
  <c r="E105"/>
  <c r="D105"/>
  <c r="C105"/>
  <c r="F111"/>
  <c r="B111"/>
  <c r="C111"/>
  <c r="E111"/>
  <c r="D111"/>
  <c r="E158"/>
  <c r="D158"/>
  <c r="F158"/>
  <c r="B158"/>
  <c r="C158"/>
  <c r="C110"/>
  <c r="E110"/>
  <c r="D110"/>
  <c r="B110"/>
  <c r="F110"/>
  <c r="C155"/>
  <c r="F155"/>
  <c r="E155"/>
  <c r="D155"/>
  <c r="B155"/>
  <c r="D107"/>
  <c r="B107"/>
  <c r="F107"/>
  <c r="E107"/>
  <c r="C107"/>
  <c r="F153"/>
  <c r="C153"/>
  <c r="E153"/>
  <c r="D153"/>
  <c r="B153"/>
  <c r="C121"/>
  <c r="E121"/>
  <c r="D121"/>
  <c r="F121"/>
  <c r="B121"/>
  <c r="F126"/>
  <c r="B126"/>
  <c r="C126"/>
  <c r="E126"/>
  <c r="D126"/>
  <c r="E163"/>
  <c r="D163"/>
  <c r="C163"/>
  <c r="B163"/>
  <c r="F163"/>
  <c r="F119"/>
  <c r="B119"/>
  <c r="C119"/>
  <c r="D119"/>
  <c r="E119"/>
  <c r="D101"/>
  <c r="E101"/>
  <c r="B101"/>
  <c r="C101"/>
  <c r="F101"/>
  <c r="C149"/>
  <c r="F149"/>
  <c r="D149"/>
  <c r="B149"/>
  <c r="E149"/>
  <c r="D170"/>
  <c r="E170"/>
  <c r="B170"/>
  <c r="C170"/>
  <c r="F170"/>
  <c r="F123"/>
  <c r="B123"/>
  <c r="D123"/>
  <c r="E123"/>
  <c r="C123"/>
  <c r="C136"/>
  <c r="B136"/>
  <c r="F136"/>
  <c r="D136"/>
  <c r="E136"/>
  <c r="F140"/>
  <c r="B140"/>
  <c r="C140"/>
  <c r="E140"/>
  <c r="D140"/>
  <c r="F156"/>
  <c r="D156"/>
  <c r="B156"/>
  <c r="C156"/>
  <c r="E156"/>
  <c r="D172"/>
  <c r="E172"/>
  <c r="B172"/>
  <c r="C172"/>
  <c r="F172"/>
  <c r="G245" i="4"/>
  <c r="G253"/>
  <c r="G222"/>
  <c r="G234"/>
  <c r="G247"/>
  <c r="G186"/>
  <c r="G211"/>
  <c r="G231"/>
  <c r="G178"/>
  <c r="G198" i="7"/>
  <c r="G236"/>
  <c r="G226"/>
  <c r="G184"/>
  <c r="G246"/>
  <c r="G212" i="4"/>
  <c r="G240"/>
  <c r="G214"/>
  <c r="G185"/>
  <c r="G189"/>
  <c r="G209"/>
  <c r="J251"/>
  <c r="N251"/>
  <c r="K251"/>
  <c r="M251"/>
  <c r="L251"/>
  <c r="N250"/>
  <c r="L250"/>
  <c r="M250"/>
  <c r="J250"/>
  <c r="K250"/>
  <c r="L192"/>
  <c r="K192"/>
  <c r="M192"/>
  <c r="N192"/>
  <c r="J192"/>
  <c r="K204"/>
  <c r="L204"/>
  <c r="J204"/>
  <c r="N204"/>
  <c r="M204"/>
  <c r="J195"/>
  <c r="L195"/>
  <c r="M195"/>
  <c r="N195"/>
  <c r="K195"/>
  <c r="L208"/>
  <c r="J208"/>
  <c r="M208"/>
  <c r="N208"/>
  <c r="K208"/>
  <c r="K237"/>
  <c r="N237"/>
  <c r="J237"/>
  <c r="M237"/>
  <c r="L237"/>
  <c r="N186"/>
  <c r="K186"/>
  <c r="M186"/>
  <c r="J186"/>
  <c r="L186"/>
  <c r="K244"/>
  <c r="L244"/>
  <c r="M244"/>
  <c r="J244"/>
  <c r="N244"/>
  <c r="M235"/>
  <c r="N235"/>
  <c r="J235"/>
  <c r="K235"/>
  <c r="L235"/>
  <c r="L196"/>
  <c r="M196"/>
  <c r="N196"/>
  <c r="J196"/>
  <c r="K196"/>
  <c r="J177"/>
  <c r="K177"/>
  <c r="N177"/>
  <c r="M177"/>
  <c r="L177"/>
  <c r="L219"/>
  <c r="M219"/>
  <c r="N219"/>
  <c r="J219"/>
  <c r="K219"/>
  <c r="N188"/>
  <c r="L188"/>
  <c r="J188"/>
  <c r="K188"/>
  <c r="M188"/>
  <c r="K232"/>
  <c r="L232"/>
  <c r="M232"/>
  <c r="N232"/>
  <c r="J232"/>
  <c r="M217"/>
  <c r="N217"/>
  <c r="J217"/>
  <c r="L217"/>
  <c r="K217"/>
  <c r="L233"/>
  <c r="M233"/>
  <c r="N233"/>
  <c r="J233"/>
  <c r="K233"/>
  <c r="L255"/>
  <c r="M255"/>
  <c r="N255"/>
  <c r="K255"/>
  <c r="J255"/>
  <c r="M206"/>
  <c r="N206"/>
  <c r="J206"/>
  <c r="L206"/>
  <c r="K206"/>
  <c r="N238"/>
  <c r="J238"/>
  <c r="M238"/>
  <c r="L238"/>
  <c r="K238"/>
  <c r="D107"/>
  <c r="E107"/>
  <c r="B107"/>
  <c r="F107"/>
  <c r="C107"/>
  <c r="B99"/>
  <c r="F99"/>
  <c r="D99"/>
  <c r="E99"/>
  <c r="C99"/>
  <c r="C172"/>
  <c r="E172"/>
  <c r="F172"/>
  <c r="B172"/>
  <c r="D172"/>
  <c r="F115"/>
  <c r="C115"/>
  <c r="E115"/>
  <c r="B115"/>
  <c r="D115"/>
  <c r="B164"/>
  <c r="C164"/>
  <c r="F164"/>
  <c r="D164"/>
  <c r="E164"/>
  <c r="B124"/>
  <c r="E124"/>
  <c r="D124"/>
  <c r="F124"/>
  <c r="C124"/>
  <c r="C112"/>
  <c r="E112"/>
  <c r="F112"/>
  <c r="D112"/>
  <c r="B112"/>
  <c r="F97"/>
  <c r="C97"/>
  <c r="B97"/>
  <c r="D97"/>
  <c r="E97"/>
  <c r="B96"/>
  <c r="D96"/>
  <c r="C96"/>
  <c r="E96"/>
  <c r="F96"/>
  <c r="C146"/>
  <c r="D146"/>
  <c r="F146"/>
  <c r="E146"/>
  <c r="B146"/>
  <c r="C148"/>
  <c r="E148"/>
  <c r="B148"/>
  <c r="F148"/>
  <c r="D148"/>
  <c r="F127"/>
  <c r="E127"/>
  <c r="B127"/>
  <c r="D127"/>
  <c r="C127"/>
  <c r="F169"/>
  <c r="D169"/>
  <c r="C169"/>
  <c r="E169"/>
  <c r="B169"/>
  <c r="D101"/>
  <c r="E101"/>
  <c r="F101"/>
  <c r="C101"/>
  <c r="B101"/>
  <c r="D122"/>
  <c r="F122"/>
  <c r="B122"/>
  <c r="C122"/>
  <c r="E122"/>
  <c r="F109"/>
  <c r="D109"/>
  <c r="C109"/>
  <c r="E109"/>
  <c r="B109"/>
  <c r="C126"/>
  <c r="E126"/>
  <c r="D126"/>
  <c r="F126"/>
  <c r="B126"/>
  <c r="B152"/>
  <c r="E152"/>
  <c r="D152"/>
  <c r="F152"/>
  <c r="C152"/>
  <c r="B103"/>
  <c r="F103"/>
  <c r="D103"/>
  <c r="C103"/>
  <c r="E103"/>
  <c r="C145"/>
  <c r="E145"/>
  <c r="B145"/>
  <c r="F145"/>
  <c r="D145"/>
  <c r="J94"/>
  <c r="K94"/>
  <c r="M94"/>
  <c r="L94"/>
  <c r="N94"/>
  <c r="M113"/>
  <c r="N113"/>
  <c r="J113"/>
  <c r="L113"/>
  <c r="K113"/>
  <c r="M103"/>
  <c r="L103"/>
  <c r="N103"/>
  <c r="J103"/>
  <c r="K103"/>
  <c r="L143"/>
  <c r="K143"/>
  <c r="M143"/>
  <c r="J143"/>
  <c r="N143"/>
  <c r="L108"/>
  <c r="K108"/>
  <c r="N108"/>
  <c r="M108"/>
  <c r="J108"/>
  <c r="C176" i="7"/>
  <c r="F176"/>
  <c r="E176"/>
  <c r="B176"/>
  <c r="D176"/>
  <c r="E228"/>
  <c r="C228"/>
  <c r="D228"/>
  <c r="F228"/>
  <c r="B228"/>
  <c r="F190"/>
  <c r="D190"/>
  <c r="E190"/>
  <c r="C190"/>
  <c r="B190"/>
  <c r="E203"/>
  <c r="D203"/>
  <c r="B203"/>
  <c r="F203"/>
  <c r="C203"/>
  <c r="E223"/>
  <c r="F223"/>
  <c r="B223"/>
  <c r="D223"/>
  <c r="C223"/>
  <c r="J247"/>
  <c r="L247"/>
  <c r="M247"/>
  <c r="N247"/>
  <c r="K247"/>
  <c r="L200"/>
  <c r="K200"/>
  <c r="M200"/>
  <c r="N200"/>
  <c r="J200"/>
  <c r="N238"/>
  <c r="M238"/>
  <c r="J238"/>
  <c r="L238"/>
  <c r="K238"/>
  <c r="J190"/>
  <c r="M190"/>
  <c r="K190"/>
  <c r="L190"/>
  <c r="N190"/>
  <c r="M179"/>
  <c r="N179"/>
  <c r="L179"/>
  <c r="J179"/>
  <c r="K179"/>
  <c r="M81"/>
  <c r="N81"/>
  <c r="J81"/>
  <c r="L81"/>
  <c r="K81"/>
  <c r="J14"/>
  <c r="L14"/>
  <c r="N14"/>
  <c r="M14"/>
  <c r="K14"/>
  <c r="K19"/>
  <c r="M19"/>
  <c r="J19"/>
  <c r="N19"/>
  <c r="L19"/>
  <c r="J58"/>
  <c r="L58"/>
  <c r="K58"/>
  <c r="N58"/>
  <c r="M58"/>
  <c r="K24"/>
  <c r="J24"/>
  <c r="N24"/>
  <c r="L24"/>
  <c r="M24"/>
  <c r="C259"/>
  <c r="E259"/>
  <c r="F259"/>
  <c r="B259"/>
  <c r="D259"/>
  <c r="C313"/>
  <c r="D313"/>
  <c r="F313"/>
  <c r="B313"/>
  <c r="E313"/>
  <c r="C326"/>
  <c r="B326"/>
  <c r="D326"/>
  <c r="F326"/>
  <c r="E326"/>
  <c r="F267"/>
  <c r="C267"/>
  <c r="D267"/>
  <c r="E267"/>
  <c r="B267"/>
  <c r="D320"/>
  <c r="E320"/>
  <c r="C320"/>
  <c r="B320"/>
  <c r="F320"/>
  <c r="D269"/>
  <c r="E269"/>
  <c r="F269"/>
  <c r="C269"/>
  <c r="B269"/>
  <c r="C306"/>
  <c r="B306"/>
  <c r="D306"/>
  <c r="F306"/>
  <c r="E306"/>
  <c r="C284"/>
  <c r="D284"/>
  <c r="B284"/>
  <c r="F284"/>
  <c r="E284"/>
  <c r="F271"/>
  <c r="C271"/>
  <c r="E271"/>
  <c r="D271"/>
  <c r="B271"/>
  <c r="F280"/>
  <c r="D280"/>
  <c r="E280"/>
  <c r="B280"/>
  <c r="C280"/>
  <c r="D264"/>
  <c r="C264"/>
  <c r="E264"/>
  <c r="B264"/>
  <c r="F264"/>
  <c r="C292"/>
  <c r="D292"/>
  <c r="B292"/>
  <c r="E292"/>
  <c r="F292"/>
  <c r="C289"/>
  <c r="B289"/>
  <c r="F289"/>
  <c r="D289"/>
  <c r="E289"/>
  <c r="B317"/>
  <c r="D317"/>
  <c r="F317"/>
  <c r="E317"/>
  <c r="C317"/>
  <c r="F278"/>
  <c r="B278"/>
  <c r="D278"/>
  <c r="C278"/>
  <c r="E278"/>
  <c r="D266"/>
  <c r="C266"/>
  <c r="E266"/>
  <c r="B266"/>
  <c r="F266"/>
  <c r="C268"/>
  <c r="E268"/>
  <c r="D268"/>
  <c r="B268"/>
  <c r="F268"/>
  <c r="C334"/>
  <c r="E334"/>
  <c r="B334"/>
  <c r="D334"/>
  <c r="F334"/>
  <c r="D325"/>
  <c r="F325"/>
  <c r="E325"/>
  <c r="C325"/>
  <c r="B325"/>
  <c r="B272"/>
  <c r="F272"/>
  <c r="E272"/>
  <c r="C272"/>
  <c r="D272"/>
  <c r="D33" i="4"/>
  <c r="C33"/>
  <c r="B33"/>
  <c r="E33"/>
  <c r="F33"/>
  <c r="C26"/>
  <c r="D26"/>
  <c r="E26"/>
  <c r="B26"/>
  <c r="F26"/>
  <c r="F58"/>
  <c r="B58"/>
  <c r="C58"/>
  <c r="E58"/>
  <c r="D58"/>
  <c r="F75"/>
  <c r="C75"/>
  <c r="D75"/>
  <c r="E75"/>
  <c r="B75"/>
  <c r="D17"/>
  <c r="B17"/>
  <c r="E17"/>
  <c r="F17"/>
  <c r="C17"/>
  <c r="F52"/>
  <c r="B52"/>
  <c r="E52"/>
  <c r="C52"/>
  <c r="D52"/>
  <c r="D74"/>
  <c r="F74"/>
  <c r="C74"/>
  <c r="B74"/>
  <c r="E74"/>
  <c r="F13"/>
  <c r="B13"/>
  <c r="C13"/>
  <c r="D13"/>
  <c r="E13"/>
  <c r="C76"/>
  <c r="F76"/>
  <c r="E76"/>
  <c r="D76"/>
  <c r="B76"/>
  <c r="C34"/>
  <c r="B34"/>
  <c r="D34"/>
  <c r="F34"/>
  <c r="E34"/>
  <c r="D83"/>
  <c r="E83"/>
  <c r="C83"/>
  <c r="B83"/>
  <c r="F83"/>
  <c r="B44"/>
  <c r="F44"/>
  <c r="E44"/>
  <c r="D44"/>
  <c r="C44"/>
  <c r="E71"/>
  <c r="B71"/>
  <c r="C71"/>
  <c r="D71"/>
  <c r="F71"/>
  <c r="D69"/>
  <c r="E69"/>
  <c r="C69"/>
  <c r="F69"/>
  <c r="B69"/>
  <c r="F66"/>
  <c r="D66"/>
  <c r="E66"/>
  <c r="C66"/>
  <c r="B66"/>
  <c r="D25"/>
  <c r="E25"/>
  <c r="F25"/>
  <c r="B25"/>
  <c r="C25"/>
  <c r="F28"/>
  <c r="E28"/>
  <c r="D28"/>
  <c r="B28"/>
  <c r="C28"/>
  <c r="E82"/>
  <c r="D82"/>
  <c r="F82"/>
  <c r="C82"/>
  <c r="B82"/>
  <c r="C72"/>
  <c r="F72"/>
  <c r="D72"/>
  <c r="B72"/>
  <c r="E72"/>
  <c r="D86"/>
  <c r="C86"/>
  <c r="E86"/>
  <c r="F86"/>
  <c r="B86"/>
  <c r="M93"/>
  <c r="J93"/>
  <c r="K93"/>
  <c r="L93"/>
  <c r="N93"/>
  <c r="M102"/>
  <c r="K102"/>
  <c r="L102"/>
  <c r="J102"/>
  <c r="N102"/>
  <c r="N159"/>
  <c r="J159"/>
  <c r="K159"/>
  <c r="L159"/>
  <c r="M159"/>
  <c r="K155"/>
  <c r="N155"/>
  <c r="J155"/>
  <c r="L155"/>
  <c r="M155"/>
  <c r="K118"/>
  <c r="L118"/>
  <c r="J118"/>
  <c r="M118"/>
  <c r="N118"/>
  <c r="F182" i="7"/>
  <c r="D182"/>
  <c r="C182"/>
  <c r="B182"/>
  <c r="E182"/>
  <c r="C232"/>
  <c r="F232"/>
  <c r="B232"/>
  <c r="E232"/>
  <c r="D232"/>
  <c r="F196"/>
  <c r="D196"/>
  <c r="B196"/>
  <c r="C196"/>
  <c r="E196"/>
  <c r="B217"/>
  <c r="E217"/>
  <c r="D217"/>
  <c r="C217"/>
  <c r="F217"/>
  <c r="C234"/>
  <c r="D234"/>
  <c r="E234"/>
  <c r="B234"/>
  <c r="F234"/>
  <c r="L251"/>
  <c r="K251"/>
  <c r="N251"/>
  <c r="M251"/>
  <c r="J251"/>
  <c r="K205"/>
  <c r="M205"/>
  <c r="J205"/>
  <c r="N205"/>
  <c r="L205"/>
  <c r="N245"/>
  <c r="M245"/>
  <c r="K245"/>
  <c r="J245"/>
  <c r="L245"/>
  <c r="N197"/>
  <c r="L197"/>
  <c r="K197"/>
  <c r="M197"/>
  <c r="J197"/>
  <c r="M176"/>
  <c r="J176"/>
  <c r="K176"/>
  <c r="N176"/>
  <c r="L176"/>
  <c r="J69"/>
  <c r="L69"/>
  <c r="M69"/>
  <c r="K69"/>
  <c r="N69"/>
  <c r="N82"/>
  <c r="L82"/>
  <c r="K82"/>
  <c r="J82"/>
  <c r="M82"/>
  <c r="M70"/>
  <c r="N70"/>
  <c r="J70"/>
  <c r="K70"/>
  <c r="L70"/>
  <c r="J36"/>
  <c r="M36"/>
  <c r="K36"/>
  <c r="L36"/>
  <c r="N36"/>
  <c r="M54"/>
  <c r="L54"/>
  <c r="J54"/>
  <c r="K54"/>
  <c r="N54"/>
  <c r="M38"/>
  <c r="J38"/>
  <c r="K38"/>
  <c r="N38"/>
  <c r="L38"/>
  <c r="M22"/>
  <c r="K22"/>
  <c r="L22"/>
  <c r="N22"/>
  <c r="J22"/>
  <c r="N321"/>
  <c r="K321"/>
  <c r="L321"/>
  <c r="M321"/>
  <c r="J321"/>
  <c r="M281"/>
  <c r="J281"/>
  <c r="K281"/>
  <c r="N281"/>
  <c r="L281"/>
  <c r="M322"/>
  <c r="K322"/>
  <c r="J322"/>
  <c r="N322"/>
  <c r="L322"/>
  <c r="L308"/>
  <c r="M308"/>
  <c r="N308"/>
  <c r="J308"/>
  <c r="K308"/>
  <c r="M319"/>
  <c r="L319"/>
  <c r="K319"/>
  <c r="N319"/>
  <c r="J319"/>
  <c r="M325"/>
  <c r="N325"/>
  <c r="J325"/>
  <c r="L325"/>
  <c r="K325"/>
  <c r="J270"/>
  <c r="K270"/>
  <c r="M270"/>
  <c r="L270"/>
  <c r="N270"/>
  <c r="L274"/>
  <c r="K274"/>
  <c r="N274"/>
  <c r="J274"/>
  <c r="M274"/>
  <c r="L334"/>
  <c r="J334"/>
  <c r="K334"/>
  <c r="N334"/>
  <c r="M334"/>
  <c r="K283"/>
  <c r="L283"/>
  <c r="M283"/>
  <c r="N283"/>
  <c r="J283"/>
  <c r="N282"/>
  <c r="L282"/>
  <c r="M282"/>
  <c r="K282"/>
  <c r="J282"/>
  <c r="L267"/>
  <c r="N267"/>
  <c r="M267"/>
  <c r="J267"/>
  <c r="K267"/>
  <c r="M279"/>
  <c r="K279"/>
  <c r="N279"/>
  <c r="J279"/>
  <c r="L279"/>
  <c r="L324"/>
  <c r="N324"/>
  <c r="J324"/>
  <c r="M324"/>
  <c r="K324"/>
  <c r="J328"/>
  <c r="M328"/>
  <c r="K328"/>
  <c r="L328"/>
  <c r="N328"/>
  <c r="M259"/>
  <c r="J259"/>
  <c r="L259"/>
  <c r="N259"/>
  <c r="K259"/>
  <c r="J275"/>
  <c r="M275"/>
  <c r="N275"/>
  <c r="L275"/>
  <c r="K275"/>
  <c r="M301"/>
  <c r="N301"/>
  <c r="J301"/>
  <c r="K301"/>
  <c r="L301"/>
  <c r="N284"/>
  <c r="M284"/>
  <c r="K284"/>
  <c r="J284"/>
  <c r="L284"/>
  <c r="J333"/>
  <c r="N333"/>
  <c r="K333"/>
  <c r="M333"/>
  <c r="L333"/>
  <c r="F314" i="4"/>
  <c r="E314"/>
  <c r="B314"/>
  <c r="D314"/>
  <c r="C314"/>
  <c r="E319"/>
  <c r="B319"/>
  <c r="C319"/>
  <c r="F319"/>
  <c r="D319"/>
  <c r="D318"/>
  <c r="B318"/>
  <c r="F318"/>
  <c r="C318"/>
  <c r="E318"/>
  <c r="D324"/>
  <c r="B324"/>
  <c r="C324"/>
  <c r="F324"/>
  <c r="E324"/>
  <c r="D286"/>
  <c r="E286"/>
  <c r="B286"/>
  <c r="C286"/>
  <c r="F286"/>
  <c r="C298"/>
  <c r="E298"/>
  <c r="D298"/>
  <c r="F298"/>
  <c r="B298"/>
  <c r="B315"/>
  <c r="F315"/>
  <c r="C315"/>
  <c r="D315"/>
  <c r="E315"/>
  <c r="C327"/>
  <c r="B327"/>
  <c r="F327"/>
  <c r="E327"/>
  <c r="D327"/>
  <c r="F305"/>
  <c r="B305"/>
  <c r="E305"/>
  <c r="C305"/>
  <c r="D305"/>
  <c r="F335"/>
  <c r="B335"/>
  <c r="C335"/>
  <c r="E335"/>
  <c r="D335"/>
  <c r="F290"/>
  <c r="B290"/>
  <c r="C290"/>
  <c r="D290"/>
  <c r="E290"/>
  <c r="F275"/>
  <c r="D275"/>
  <c r="B275"/>
  <c r="E275"/>
  <c r="C275"/>
  <c r="F265"/>
  <c r="E265"/>
  <c r="B265"/>
  <c r="D265"/>
  <c r="C265"/>
  <c r="E267"/>
  <c r="C267"/>
  <c r="D267"/>
  <c r="F267"/>
  <c r="B267"/>
  <c r="E333"/>
  <c r="C333"/>
  <c r="F333"/>
  <c r="B333"/>
  <c r="D333"/>
  <c r="F294"/>
  <c r="C294"/>
  <c r="E294"/>
  <c r="D294"/>
  <c r="B294"/>
  <c r="C260"/>
  <c r="E260"/>
  <c r="B260"/>
  <c r="F260"/>
  <c r="D260"/>
  <c r="F296"/>
  <c r="E296"/>
  <c r="C296"/>
  <c r="B296"/>
  <c r="D296"/>
  <c r="D276"/>
  <c r="B276"/>
  <c r="C276"/>
  <c r="F276"/>
  <c r="E276"/>
  <c r="B268"/>
  <c r="D268"/>
  <c r="E268"/>
  <c r="F268"/>
  <c r="C268"/>
  <c r="D36" i="7"/>
  <c r="B36"/>
  <c r="E36"/>
  <c r="F36"/>
  <c r="C36"/>
  <c r="E34"/>
  <c r="F34"/>
  <c r="B34"/>
  <c r="D34"/>
  <c r="C34"/>
  <c r="D77"/>
  <c r="F77"/>
  <c r="B77"/>
  <c r="C77"/>
  <c r="E77"/>
  <c r="C59"/>
  <c r="D59"/>
  <c r="F59"/>
  <c r="B59"/>
  <c r="E59"/>
  <c r="F73"/>
  <c r="B73"/>
  <c r="D73"/>
  <c r="C73"/>
  <c r="E73"/>
  <c r="D62"/>
  <c r="E62"/>
  <c r="B62"/>
  <c r="C62"/>
  <c r="F62"/>
  <c r="E65"/>
  <c r="B65"/>
  <c r="D65"/>
  <c r="C65"/>
  <c r="F65"/>
  <c r="D68"/>
  <c r="C68"/>
  <c r="F68"/>
  <c r="E68"/>
  <c r="B68"/>
  <c r="F58"/>
  <c r="B58"/>
  <c r="E58"/>
  <c r="C58"/>
  <c r="D58"/>
  <c r="D35"/>
  <c r="C35"/>
  <c r="F35"/>
  <c r="B35"/>
  <c r="E35"/>
  <c r="C85"/>
  <c r="F85"/>
  <c r="B85"/>
  <c r="E85"/>
  <c r="D85"/>
  <c r="D84"/>
  <c r="E84"/>
  <c r="C84"/>
  <c r="B84"/>
  <c r="F84"/>
  <c r="C70"/>
  <c r="D70"/>
  <c r="F70"/>
  <c r="B70"/>
  <c r="E70"/>
  <c r="B13"/>
  <c r="D13"/>
  <c r="E13"/>
  <c r="C13"/>
  <c r="F13"/>
  <c r="F32"/>
  <c r="B32"/>
  <c r="D32"/>
  <c r="E32"/>
  <c r="C32"/>
  <c r="C18"/>
  <c r="D18"/>
  <c r="E18"/>
  <c r="F18"/>
  <c r="B18"/>
  <c r="E24"/>
  <c r="D24"/>
  <c r="C24"/>
  <c r="B24"/>
  <c r="F24"/>
  <c r="F12"/>
  <c r="C12"/>
  <c r="D12"/>
  <c r="E12"/>
  <c r="B12"/>
  <c r="E40"/>
  <c r="B40"/>
  <c r="D40"/>
  <c r="F40"/>
  <c r="C40"/>
  <c r="C69"/>
  <c r="B69"/>
  <c r="D69"/>
  <c r="F69"/>
  <c r="E69"/>
  <c r="L161" i="4"/>
  <c r="M161"/>
  <c r="N161"/>
  <c r="J161"/>
  <c r="K161"/>
  <c r="N95"/>
  <c r="J95"/>
  <c r="M95"/>
  <c r="L95"/>
  <c r="K95"/>
  <c r="L142"/>
  <c r="N142"/>
  <c r="K142"/>
  <c r="M142"/>
  <c r="J142"/>
  <c r="N162"/>
  <c r="K162"/>
  <c r="J162"/>
  <c r="L162"/>
  <c r="M162"/>
  <c r="K99"/>
  <c r="J99"/>
  <c r="M99"/>
  <c r="N99"/>
  <c r="L99"/>
  <c r="L214" i="7"/>
  <c r="M214"/>
  <c r="J214"/>
  <c r="K214"/>
  <c r="N214"/>
  <c r="K192"/>
  <c r="N192"/>
  <c r="L192"/>
  <c r="J192"/>
  <c r="M192"/>
  <c r="J189"/>
  <c r="N189"/>
  <c r="M189"/>
  <c r="K189"/>
  <c r="L189"/>
  <c r="J248"/>
  <c r="M248"/>
  <c r="L248"/>
  <c r="K248"/>
  <c r="N248"/>
  <c r="N187"/>
  <c r="J187"/>
  <c r="K187"/>
  <c r="M187"/>
  <c r="L187"/>
  <c r="M10"/>
  <c r="J10"/>
  <c r="N10"/>
  <c r="K10"/>
  <c r="L10"/>
  <c r="K25"/>
  <c r="N25"/>
  <c r="M25"/>
  <c r="J25"/>
  <c r="L25"/>
  <c r="M23"/>
  <c r="L23"/>
  <c r="J23"/>
  <c r="N23"/>
  <c r="K23"/>
  <c r="K72"/>
  <c r="N72"/>
  <c r="L72"/>
  <c r="J72"/>
  <c r="M72"/>
  <c r="L286" i="4"/>
  <c r="M286"/>
  <c r="N286"/>
  <c r="K286"/>
  <c r="J286"/>
  <c r="N323"/>
  <c r="J323"/>
  <c r="K323"/>
  <c r="M323"/>
  <c r="L323"/>
  <c r="K279"/>
  <c r="L279"/>
  <c r="M279"/>
  <c r="J279"/>
  <c r="N279"/>
  <c r="M308"/>
  <c r="J308"/>
  <c r="L308"/>
  <c r="N308"/>
  <c r="K308"/>
  <c r="M277"/>
  <c r="J277"/>
  <c r="K277"/>
  <c r="L277"/>
  <c r="N277"/>
  <c r="J333"/>
  <c r="M333"/>
  <c r="N333"/>
  <c r="L333"/>
  <c r="K333"/>
  <c r="L326"/>
  <c r="M326"/>
  <c r="N326"/>
  <c r="K326"/>
  <c r="J326"/>
  <c r="L287"/>
  <c r="K287"/>
  <c r="N287"/>
  <c r="J287"/>
  <c r="M287"/>
  <c r="J294"/>
  <c r="N294"/>
  <c r="K294"/>
  <c r="M294"/>
  <c r="L294"/>
  <c r="L282"/>
  <c r="M282"/>
  <c r="J282"/>
  <c r="K282"/>
  <c r="N282"/>
  <c r="K299"/>
  <c r="J299"/>
  <c r="M299"/>
  <c r="L299"/>
  <c r="N299"/>
  <c r="J296"/>
  <c r="M296"/>
  <c r="N296"/>
  <c r="K296"/>
  <c r="L296"/>
  <c r="M266"/>
  <c r="N266"/>
  <c r="L266"/>
  <c r="J266"/>
  <c r="K266"/>
  <c r="M283"/>
  <c r="N283"/>
  <c r="K283"/>
  <c r="L283"/>
  <c r="J283"/>
  <c r="K325"/>
  <c r="M325"/>
  <c r="N325"/>
  <c r="L325"/>
  <c r="J325"/>
  <c r="M312"/>
  <c r="J312"/>
  <c r="N312"/>
  <c r="L312"/>
  <c r="K312"/>
  <c r="J260"/>
  <c r="L260"/>
  <c r="N260"/>
  <c r="M260"/>
  <c r="K260"/>
  <c r="L265"/>
  <c r="M265"/>
  <c r="K265"/>
  <c r="N265"/>
  <c r="J265"/>
  <c r="N297"/>
  <c r="L297"/>
  <c r="J297"/>
  <c r="K297"/>
  <c r="M297"/>
  <c r="L329"/>
  <c r="J329"/>
  <c r="K329"/>
  <c r="M329"/>
  <c r="N329"/>
  <c r="K88"/>
  <c r="L88"/>
  <c r="N88"/>
  <c r="J88"/>
  <c r="M88"/>
  <c r="L32"/>
  <c r="N32"/>
  <c r="K32"/>
  <c r="M32"/>
  <c r="J32"/>
  <c r="M15"/>
  <c r="N15"/>
  <c r="J15"/>
  <c r="K15"/>
  <c r="L15"/>
  <c r="M26"/>
  <c r="N26"/>
  <c r="L26"/>
  <c r="J26"/>
  <c r="K26"/>
  <c r="L83"/>
  <c r="N83"/>
  <c r="M83"/>
  <c r="J83"/>
  <c r="K83"/>
  <c r="L20"/>
  <c r="M20"/>
  <c r="J20"/>
  <c r="K20"/>
  <c r="N20"/>
  <c r="J35"/>
  <c r="M35"/>
  <c r="N35"/>
  <c r="L35"/>
  <c r="K35"/>
  <c r="M16"/>
  <c r="N16"/>
  <c r="K16"/>
  <c r="L16"/>
  <c r="J16"/>
  <c r="J27"/>
  <c r="N27"/>
  <c r="K27"/>
  <c r="L27"/>
  <c r="M27"/>
  <c r="M33"/>
  <c r="N33"/>
  <c r="K33"/>
  <c r="J33"/>
  <c r="L33"/>
  <c r="L52"/>
  <c r="K52"/>
  <c r="M52"/>
  <c r="N52"/>
  <c r="J52"/>
  <c r="N75"/>
  <c r="M75"/>
  <c r="J75"/>
  <c r="L75"/>
  <c r="K75"/>
  <c r="M43"/>
  <c r="L43"/>
  <c r="N43"/>
  <c r="J43"/>
  <c r="K43"/>
  <c r="N28"/>
  <c r="J28"/>
  <c r="K28"/>
  <c r="L28"/>
  <c r="M28"/>
  <c r="L72"/>
  <c r="K72"/>
  <c r="J72"/>
  <c r="M72"/>
  <c r="N72"/>
  <c r="N23"/>
  <c r="J23"/>
  <c r="K23"/>
  <c r="L23"/>
  <c r="M23"/>
  <c r="M11"/>
  <c r="N11"/>
  <c r="J11"/>
  <c r="L11"/>
  <c r="K11"/>
  <c r="M14"/>
  <c r="N14"/>
  <c r="L14"/>
  <c r="K14"/>
  <c r="J14"/>
  <c r="M46"/>
  <c r="N46"/>
  <c r="K46"/>
  <c r="L46"/>
  <c r="J46"/>
  <c r="N78"/>
  <c r="J78"/>
  <c r="K78"/>
  <c r="L78"/>
  <c r="M78"/>
  <c r="D169" i="7"/>
  <c r="C169"/>
  <c r="F169"/>
  <c r="E169"/>
  <c r="B169"/>
  <c r="E141"/>
  <c r="D141"/>
  <c r="F141"/>
  <c r="C141"/>
  <c r="B141"/>
  <c r="B127"/>
  <c r="D127"/>
  <c r="F127"/>
  <c r="E127"/>
  <c r="C127"/>
  <c r="E147"/>
  <c r="D147"/>
  <c r="F147"/>
  <c r="B147"/>
  <c r="C147"/>
  <c r="B125"/>
  <c r="D125"/>
  <c r="E125"/>
  <c r="C125"/>
  <c r="F125"/>
  <c r="B146"/>
  <c r="D146"/>
  <c r="F146"/>
  <c r="E146"/>
  <c r="C146"/>
  <c r="F117"/>
  <c r="E117"/>
  <c r="D117"/>
  <c r="C117"/>
  <c r="B117"/>
  <c r="B145"/>
  <c r="F145"/>
  <c r="D145"/>
  <c r="C145"/>
  <c r="E145"/>
  <c r="F133"/>
  <c r="D133"/>
  <c r="B133"/>
  <c r="E133"/>
  <c r="C133"/>
  <c r="F114"/>
  <c r="B114"/>
  <c r="D114"/>
  <c r="E114"/>
  <c r="C114"/>
  <c r="E157"/>
  <c r="D157"/>
  <c r="C157"/>
  <c r="B157"/>
  <c r="F157"/>
  <c r="D93"/>
  <c r="C93"/>
  <c r="B93"/>
  <c r="F93"/>
  <c r="E93"/>
  <c r="C132"/>
  <c r="B132"/>
  <c r="E132"/>
  <c r="F132"/>
  <c r="D132"/>
  <c r="F143"/>
  <c r="E143"/>
  <c r="C143"/>
  <c r="D143"/>
  <c r="B143"/>
  <c r="F165"/>
  <c r="C165"/>
  <c r="E165"/>
  <c r="B165"/>
  <c r="D165"/>
  <c r="C115"/>
  <c r="B115"/>
  <c r="D115"/>
  <c r="E115"/>
  <c r="F115"/>
  <c r="D113"/>
  <c r="E113"/>
  <c r="C113"/>
  <c r="F113"/>
  <c r="B113"/>
  <c r="D128"/>
  <c r="F128"/>
  <c r="B128"/>
  <c r="C128"/>
  <c r="E128"/>
  <c r="C152"/>
  <c r="D152"/>
  <c r="F152"/>
  <c r="E152"/>
  <c r="B152"/>
  <c r="F168"/>
  <c r="E168"/>
  <c r="C168"/>
  <c r="D168"/>
  <c r="B168"/>
  <c r="G215" i="4"/>
  <c r="G176"/>
  <c r="G229"/>
  <c r="G225"/>
  <c r="G204"/>
  <c r="G230"/>
  <c r="G200"/>
  <c r="G246"/>
  <c r="G187"/>
  <c r="G214" i="7"/>
  <c r="G255"/>
  <c r="G249"/>
  <c r="G233"/>
  <c r="G239"/>
  <c r="G244" i="4"/>
  <c r="G181"/>
  <c r="G233"/>
  <c r="G182"/>
  <c r="G192"/>
  <c r="G224"/>
  <c r="L181"/>
  <c r="M181"/>
  <c r="K181"/>
  <c r="J181"/>
  <c r="N181"/>
  <c r="M247"/>
  <c r="N247"/>
  <c r="J247"/>
  <c r="L247"/>
  <c r="K247"/>
  <c r="M228"/>
  <c r="L228"/>
  <c r="N228"/>
  <c r="J228"/>
  <c r="K228"/>
  <c r="J229"/>
  <c r="K229"/>
  <c r="N229"/>
  <c r="M229"/>
  <c r="L229"/>
  <c r="M184"/>
  <c r="N184"/>
  <c r="J184"/>
  <c r="K184"/>
  <c r="L184"/>
  <c r="L240"/>
  <c r="K240"/>
  <c r="N240"/>
  <c r="M240"/>
  <c r="J240"/>
  <c r="K187"/>
  <c r="J187"/>
  <c r="L187"/>
  <c r="M187"/>
  <c r="N187"/>
  <c r="M178"/>
  <c r="L178"/>
  <c r="N178"/>
  <c r="J178"/>
  <c r="K178"/>
  <c r="L220"/>
  <c r="M220"/>
  <c r="N220"/>
  <c r="K220"/>
  <c r="J220"/>
  <c r="K243"/>
  <c r="L243"/>
  <c r="J243"/>
  <c r="N243"/>
  <c r="M243"/>
  <c r="L253"/>
  <c r="M253"/>
  <c r="K253"/>
  <c r="N253"/>
  <c r="J253"/>
  <c r="K223"/>
  <c r="L223"/>
  <c r="M223"/>
  <c r="N223"/>
  <c r="J223"/>
  <c r="N198"/>
  <c r="L198"/>
  <c r="K198"/>
  <c r="M198"/>
  <c r="J198"/>
  <c r="K230"/>
  <c r="L230"/>
  <c r="J230"/>
  <c r="N230"/>
  <c r="M230"/>
  <c r="D108"/>
  <c r="C108"/>
  <c r="F108"/>
  <c r="B108"/>
  <c r="E108"/>
  <c r="F118"/>
  <c r="B118"/>
  <c r="D118"/>
  <c r="E118"/>
  <c r="C118"/>
  <c r="C104"/>
  <c r="E104"/>
  <c r="F104"/>
  <c r="B104"/>
  <c r="D104"/>
  <c r="D140"/>
  <c r="B140"/>
  <c r="C140"/>
  <c r="E140"/>
  <c r="F140"/>
  <c r="C130"/>
  <c r="D130"/>
  <c r="F130"/>
  <c r="E130"/>
  <c r="B130"/>
  <c r="F150"/>
  <c r="D150"/>
  <c r="C150"/>
  <c r="B150"/>
  <c r="E150"/>
  <c r="D153"/>
  <c r="B153"/>
  <c r="F153"/>
  <c r="E153"/>
  <c r="C153"/>
  <c r="F110"/>
  <c r="E110"/>
  <c r="D110"/>
  <c r="B110"/>
  <c r="C110"/>
  <c r="D161"/>
  <c r="C161"/>
  <c r="F161"/>
  <c r="B161"/>
  <c r="E161"/>
  <c r="B114"/>
  <c r="E114"/>
  <c r="C114"/>
  <c r="F114"/>
  <c r="D114"/>
  <c r="F100"/>
  <c r="C100"/>
  <c r="E100"/>
  <c r="D100"/>
  <c r="B100"/>
  <c r="C117"/>
  <c r="E117"/>
  <c r="F117"/>
  <c r="D117"/>
  <c r="B117"/>
  <c r="F159"/>
  <c r="E159"/>
  <c r="B159"/>
  <c r="D159"/>
  <c r="C159"/>
  <c r="D142"/>
  <c r="C142"/>
  <c r="F142"/>
  <c r="E142"/>
  <c r="B142"/>
  <c r="F160"/>
  <c r="D160"/>
  <c r="C160"/>
  <c r="E160"/>
  <c r="B160"/>
  <c r="F156"/>
  <c r="C156"/>
  <c r="E156"/>
  <c r="B156"/>
  <c r="D156"/>
  <c r="F136"/>
  <c r="B136"/>
  <c r="D136"/>
  <c r="C136"/>
  <c r="E136"/>
  <c r="C170"/>
  <c r="F170"/>
  <c r="E170"/>
  <c r="B170"/>
  <c r="D170"/>
  <c r="B93"/>
  <c r="F93"/>
  <c r="E93"/>
  <c r="D93"/>
  <c r="C93"/>
  <c r="D135"/>
  <c r="C135"/>
  <c r="F135"/>
  <c r="B135"/>
  <c r="E135"/>
  <c r="K116"/>
  <c r="J116"/>
  <c r="L116"/>
  <c r="M116"/>
  <c r="N116"/>
  <c r="M169"/>
  <c r="J169"/>
  <c r="N169"/>
  <c r="L169"/>
  <c r="K169"/>
  <c r="L138"/>
  <c r="M138"/>
  <c r="N138"/>
  <c r="J138"/>
  <c r="K138"/>
  <c r="K123"/>
  <c r="J123"/>
  <c r="L123"/>
  <c r="M123"/>
  <c r="N123"/>
  <c r="J110"/>
  <c r="L110"/>
  <c r="M110"/>
  <c r="N110"/>
  <c r="K110"/>
  <c r="B206" i="7"/>
  <c r="F206"/>
  <c r="D206"/>
  <c r="E206"/>
  <c r="C206"/>
  <c r="E245"/>
  <c r="C245"/>
  <c r="B245"/>
  <c r="F245"/>
  <c r="D245"/>
  <c r="F237"/>
  <c r="B237"/>
  <c r="C237"/>
  <c r="D237"/>
  <c r="E237"/>
  <c r="F197"/>
  <c r="D197"/>
  <c r="B197"/>
  <c r="C197"/>
  <c r="E197"/>
  <c r="B208"/>
  <c r="C208"/>
  <c r="E208"/>
  <c r="F208"/>
  <c r="D208"/>
  <c r="N206"/>
  <c r="K206"/>
  <c r="M206"/>
  <c r="L206"/>
  <c r="J206"/>
  <c r="K221"/>
  <c r="L221"/>
  <c r="M221"/>
  <c r="J221"/>
  <c r="N221"/>
  <c r="L209"/>
  <c r="M209"/>
  <c r="J209"/>
  <c r="K209"/>
  <c r="N209"/>
  <c r="J233"/>
  <c r="N233"/>
  <c r="M233"/>
  <c r="K233"/>
  <c r="L233"/>
  <c r="L199"/>
  <c r="J199"/>
  <c r="M199"/>
  <c r="N199"/>
  <c r="K199"/>
  <c r="M33"/>
  <c r="K33"/>
  <c r="J33"/>
  <c r="N33"/>
  <c r="L33"/>
  <c r="N34"/>
  <c r="L34"/>
  <c r="J34"/>
  <c r="M34"/>
  <c r="K34"/>
  <c r="M86"/>
  <c r="K86"/>
  <c r="L86"/>
  <c r="N86"/>
  <c r="J86"/>
  <c r="J52"/>
  <c r="L52"/>
  <c r="M52"/>
  <c r="N52"/>
  <c r="K52"/>
  <c r="L17"/>
  <c r="M17"/>
  <c r="J17"/>
  <c r="K17"/>
  <c r="N17"/>
  <c r="F314"/>
  <c r="C314"/>
  <c r="B314"/>
  <c r="E314"/>
  <c r="D314"/>
  <c r="F273"/>
  <c r="B273"/>
  <c r="C273"/>
  <c r="E273"/>
  <c r="D273"/>
  <c r="E296"/>
  <c r="F296"/>
  <c r="C296"/>
  <c r="B296"/>
  <c r="D296"/>
  <c r="C276"/>
  <c r="D276"/>
  <c r="F276"/>
  <c r="B276"/>
  <c r="E276"/>
  <c r="F295"/>
  <c r="C295"/>
  <c r="E295"/>
  <c r="D295"/>
  <c r="B295"/>
  <c r="D309"/>
  <c r="C309"/>
  <c r="E309"/>
  <c r="B309"/>
  <c r="F309"/>
  <c r="F307"/>
  <c r="C307"/>
  <c r="D307"/>
  <c r="E307"/>
  <c r="B307"/>
  <c r="E294"/>
  <c r="B294"/>
  <c r="C294"/>
  <c r="F294"/>
  <c r="D294"/>
  <c r="E283"/>
  <c r="B283"/>
  <c r="C283"/>
  <c r="D283"/>
  <c r="F283"/>
  <c r="F286"/>
  <c r="C286"/>
  <c r="D286"/>
  <c r="B286"/>
  <c r="E286"/>
  <c r="D265"/>
  <c r="E265"/>
  <c r="F265"/>
  <c r="B265"/>
  <c r="C265"/>
  <c r="F298"/>
  <c r="E298"/>
  <c r="C298"/>
  <c r="D298"/>
  <c r="B298"/>
  <c r="B333"/>
  <c r="F333"/>
  <c r="D333"/>
  <c r="E333"/>
  <c r="C333"/>
  <c r="F275"/>
  <c r="E275"/>
  <c r="B275"/>
  <c r="D275"/>
  <c r="C275"/>
  <c r="E285"/>
  <c r="B285"/>
  <c r="C285"/>
  <c r="D285"/>
  <c r="F285"/>
  <c r="B318"/>
  <c r="C318"/>
  <c r="E318"/>
  <c r="D318"/>
  <c r="F318"/>
  <c r="C282"/>
  <c r="D282"/>
  <c r="B282"/>
  <c r="E282"/>
  <c r="F282"/>
  <c r="C302"/>
  <c r="E302"/>
  <c r="D302"/>
  <c r="B302"/>
  <c r="F302"/>
  <c r="F297"/>
  <c r="E297"/>
  <c r="B297"/>
  <c r="C297"/>
  <c r="D297"/>
  <c r="C281"/>
  <c r="F281"/>
  <c r="D281"/>
  <c r="B281"/>
  <c r="E281"/>
  <c r="B84" i="4"/>
  <c r="E84"/>
  <c r="D84"/>
  <c r="F84"/>
  <c r="C84"/>
  <c r="F43"/>
  <c r="B43"/>
  <c r="C43"/>
  <c r="D43"/>
  <c r="E43"/>
  <c r="B49"/>
  <c r="E49"/>
  <c r="D49"/>
  <c r="F49"/>
  <c r="C49"/>
  <c r="F30"/>
  <c r="C30"/>
  <c r="B30"/>
  <c r="E30"/>
  <c r="D30"/>
  <c r="F47"/>
  <c r="B47"/>
  <c r="D47"/>
  <c r="E47"/>
  <c r="C47"/>
  <c r="B23"/>
  <c r="D23"/>
  <c r="F23"/>
  <c r="E23"/>
  <c r="C23"/>
  <c r="B31"/>
  <c r="E31"/>
  <c r="D31"/>
  <c r="C31"/>
  <c r="F31"/>
  <c r="B56"/>
  <c r="E56"/>
  <c r="C56"/>
  <c r="F56"/>
  <c r="D56"/>
  <c r="B35"/>
  <c r="F35"/>
  <c r="E35"/>
  <c r="C35"/>
  <c r="D35"/>
  <c r="C16"/>
  <c r="E16"/>
  <c r="D16"/>
  <c r="B16"/>
  <c r="F16"/>
  <c r="F77"/>
  <c r="D77"/>
  <c r="C77"/>
  <c r="E77"/>
  <c r="B77"/>
  <c r="B50"/>
  <c r="D50"/>
  <c r="E50"/>
  <c r="F50"/>
  <c r="C50"/>
  <c r="E40"/>
  <c r="C40"/>
  <c r="D40"/>
  <c r="B40"/>
  <c r="F40"/>
  <c r="E61"/>
  <c r="B61"/>
  <c r="D61"/>
  <c r="F61"/>
  <c r="C61"/>
  <c r="B48"/>
  <c r="D48"/>
  <c r="C48"/>
  <c r="E48"/>
  <c r="F48"/>
  <c r="F60"/>
  <c r="D60"/>
  <c r="C60"/>
  <c r="B60"/>
  <c r="E60"/>
  <c r="F45"/>
  <c r="B45"/>
  <c r="C45"/>
  <c r="E45"/>
  <c r="D45"/>
  <c r="B59"/>
  <c r="E59"/>
  <c r="C59"/>
  <c r="D59"/>
  <c r="F59"/>
  <c r="E19"/>
  <c r="D19"/>
  <c r="F19"/>
  <c r="C19"/>
  <c r="B19"/>
  <c r="C11"/>
  <c r="D11"/>
  <c r="F11"/>
  <c r="B11"/>
  <c r="E11"/>
  <c r="L149"/>
  <c r="M149"/>
  <c r="J149"/>
  <c r="K149"/>
  <c r="N149"/>
  <c r="M132"/>
  <c r="N132"/>
  <c r="J132"/>
  <c r="K132"/>
  <c r="L132"/>
  <c r="K120"/>
  <c r="M120"/>
  <c r="L120"/>
  <c r="N120"/>
  <c r="J120"/>
  <c r="M160"/>
  <c r="N160"/>
  <c r="J160"/>
  <c r="K160"/>
  <c r="L160"/>
  <c r="K168"/>
  <c r="L168"/>
  <c r="J168"/>
  <c r="M168"/>
  <c r="N168"/>
  <c r="F210" i="7"/>
  <c r="C210"/>
  <c r="E210"/>
  <c r="D210"/>
  <c r="B210"/>
  <c r="C250"/>
  <c r="B250"/>
  <c r="D250"/>
  <c r="E250"/>
  <c r="F250"/>
  <c r="D242"/>
  <c r="B242"/>
  <c r="E242"/>
  <c r="F242"/>
  <c r="C242"/>
  <c r="C227"/>
  <c r="F227"/>
  <c r="B227"/>
  <c r="E227"/>
  <c r="D227"/>
  <c r="E229"/>
  <c r="F229"/>
  <c r="D229"/>
  <c r="B229"/>
  <c r="C229"/>
  <c r="K210"/>
  <c r="L210"/>
  <c r="N210"/>
  <c r="M210"/>
  <c r="J210"/>
  <c r="L188"/>
  <c r="N188"/>
  <c r="K188"/>
  <c r="J188"/>
  <c r="M188"/>
  <c r="N217"/>
  <c r="L217"/>
  <c r="M217"/>
  <c r="K217"/>
  <c r="J217"/>
  <c r="K240"/>
  <c r="J240"/>
  <c r="M240"/>
  <c r="L240"/>
  <c r="N240"/>
  <c r="M213"/>
  <c r="J213"/>
  <c r="L213"/>
  <c r="K213"/>
  <c r="N213"/>
  <c r="J85"/>
  <c r="N85"/>
  <c r="K85"/>
  <c r="L85"/>
  <c r="M85"/>
  <c r="N21"/>
  <c r="M21"/>
  <c r="K21"/>
  <c r="J21"/>
  <c r="L21"/>
  <c r="N16"/>
  <c r="K16"/>
  <c r="J16"/>
  <c r="L16"/>
  <c r="M16"/>
  <c r="M64"/>
  <c r="N64"/>
  <c r="L64"/>
  <c r="K64"/>
  <c r="J64"/>
  <c r="K31"/>
  <c r="L31"/>
  <c r="M31"/>
  <c r="N31"/>
  <c r="J31"/>
  <c r="N12"/>
  <c r="J12"/>
  <c r="K12"/>
  <c r="L12"/>
  <c r="M12"/>
  <c r="K79"/>
  <c r="M79"/>
  <c r="J79"/>
  <c r="L79"/>
  <c r="N79"/>
  <c r="M294"/>
  <c r="J294"/>
  <c r="N294"/>
  <c r="L294"/>
  <c r="K294"/>
  <c r="M277"/>
  <c r="L277"/>
  <c r="N277"/>
  <c r="J277"/>
  <c r="K277"/>
  <c r="J318"/>
  <c r="L318"/>
  <c r="K318"/>
  <c r="M318"/>
  <c r="N318"/>
  <c r="J260"/>
  <c r="N260"/>
  <c r="M260"/>
  <c r="K260"/>
  <c r="L260"/>
  <c r="J337"/>
  <c r="L337"/>
  <c r="K337"/>
  <c r="N337"/>
  <c r="M337"/>
  <c r="L315"/>
  <c r="M315"/>
  <c r="N315"/>
  <c r="J315"/>
  <c r="K315"/>
  <c r="N297"/>
  <c r="J297"/>
  <c r="K297"/>
  <c r="L297"/>
  <c r="M297"/>
  <c r="J311"/>
  <c r="L311"/>
  <c r="N311"/>
  <c r="M311"/>
  <c r="K311"/>
  <c r="N331"/>
  <c r="K331"/>
  <c r="M331"/>
  <c r="L331"/>
  <c r="J331"/>
  <c r="M320"/>
  <c r="K320"/>
  <c r="N320"/>
  <c r="J320"/>
  <c r="L320"/>
  <c r="L273"/>
  <c r="M273"/>
  <c r="J273"/>
  <c r="K273"/>
  <c r="N273"/>
  <c r="M330"/>
  <c r="N330"/>
  <c r="K330"/>
  <c r="L330"/>
  <c r="J330"/>
  <c r="N269"/>
  <c r="M269"/>
  <c r="J269"/>
  <c r="L269"/>
  <c r="K269"/>
  <c r="K307"/>
  <c r="M307"/>
  <c r="L307"/>
  <c r="N307"/>
  <c r="J307"/>
  <c r="L306"/>
  <c r="M306"/>
  <c r="K306"/>
  <c r="J306"/>
  <c r="N306"/>
  <c r="K266"/>
  <c r="L266"/>
  <c r="N266"/>
  <c r="J266"/>
  <c r="M266"/>
  <c r="M323"/>
  <c r="N323"/>
  <c r="J323"/>
  <c r="L323"/>
  <c r="K323"/>
  <c r="K314"/>
  <c r="N314"/>
  <c r="J314"/>
  <c r="M314"/>
  <c r="L314"/>
  <c r="K278"/>
  <c r="M278"/>
  <c r="L278"/>
  <c r="J278"/>
  <c r="N278"/>
  <c r="K332"/>
  <c r="N332"/>
  <c r="L332"/>
  <c r="M332"/>
  <c r="J332"/>
  <c r="F288" i="4"/>
  <c r="B288"/>
  <c r="D288"/>
  <c r="C288"/>
  <c r="E288"/>
  <c r="C261"/>
  <c r="E261"/>
  <c r="B261"/>
  <c r="D261"/>
  <c r="F261"/>
  <c r="E331"/>
  <c r="C331"/>
  <c r="F331"/>
  <c r="B331"/>
  <c r="D331"/>
  <c r="C310"/>
  <c r="F310"/>
  <c r="B310"/>
  <c r="D310"/>
  <c r="E310"/>
  <c r="B313"/>
  <c r="F313"/>
  <c r="D313"/>
  <c r="C313"/>
  <c r="E313"/>
  <c r="E272"/>
  <c r="D272"/>
  <c r="B272"/>
  <c r="C272"/>
  <c r="F272"/>
  <c r="B259"/>
  <c r="C259"/>
  <c r="E259"/>
  <c r="D259"/>
  <c r="F259"/>
  <c r="B285"/>
  <c r="D285"/>
  <c r="C285"/>
  <c r="E285"/>
  <c r="F285"/>
  <c r="F273"/>
  <c r="E273"/>
  <c r="D273"/>
  <c r="C273"/>
  <c r="B273"/>
  <c r="D279"/>
  <c r="F279"/>
  <c r="E279"/>
  <c r="C279"/>
  <c r="B279"/>
  <c r="F334"/>
  <c r="D334"/>
  <c r="E334"/>
  <c r="C334"/>
  <c r="B334"/>
  <c r="F292"/>
  <c r="E292"/>
  <c r="C292"/>
  <c r="D292"/>
  <c r="B292"/>
  <c r="C300"/>
  <c r="B300"/>
  <c r="F300"/>
  <c r="D300"/>
  <c r="E300"/>
  <c r="C336"/>
  <c r="D336"/>
  <c r="B336"/>
  <c r="F336"/>
  <c r="E336"/>
  <c r="D277"/>
  <c r="C277"/>
  <c r="B277"/>
  <c r="F277"/>
  <c r="E277"/>
  <c r="D278"/>
  <c r="F278"/>
  <c r="C278"/>
  <c r="E278"/>
  <c r="B278"/>
  <c r="E280"/>
  <c r="D280"/>
  <c r="C280"/>
  <c r="F280"/>
  <c r="B280"/>
  <c r="E321"/>
  <c r="D321"/>
  <c r="C321"/>
  <c r="B321"/>
  <c r="F321"/>
  <c r="F266"/>
  <c r="E266"/>
  <c r="D266"/>
  <c r="C266"/>
  <c r="B266"/>
  <c r="E299"/>
  <c r="B299"/>
  <c r="F299"/>
  <c r="C299"/>
  <c r="D299"/>
  <c r="D15" i="7"/>
  <c r="E15"/>
  <c r="C15"/>
  <c r="B15"/>
  <c r="F15"/>
  <c r="C19"/>
  <c r="E19"/>
  <c r="F19"/>
  <c r="D19"/>
  <c r="B19"/>
  <c r="E82"/>
  <c r="B82"/>
  <c r="D82"/>
  <c r="C82"/>
  <c r="F82"/>
  <c r="E87"/>
  <c r="F87"/>
  <c r="B87"/>
  <c r="D87"/>
  <c r="C87"/>
  <c r="D52"/>
  <c r="F52"/>
  <c r="B52"/>
  <c r="C52"/>
  <c r="E52"/>
  <c r="D46"/>
  <c r="C46"/>
  <c r="B46"/>
  <c r="E46"/>
  <c r="F46"/>
  <c r="C28"/>
  <c r="D28"/>
  <c r="E28"/>
  <c r="B28"/>
  <c r="F28"/>
  <c r="F47"/>
  <c r="B47"/>
  <c r="E47"/>
  <c r="C47"/>
  <c r="D47"/>
  <c r="F42"/>
  <c r="B42"/>
  <c r="C42"/>
  <c r="D42"/>
  <c r="E42"/>
  <c r="F64"/>
  <c r="B64"/>
  <c r="C64"/>
  <c r="E64"/>
  <c r="D64"/>
  <c r="D17"/>
  <c r="E17"/>
  <c r="C17"/>
  <c r="F17"/>
  <c r="B17"/>
  <c r="F63"/>
  <c r="B63"/>
  <c r="D63"/>
  <c r="E63"/>
  <c r="C63"/>
  <c r="C54"/>
  <c r="E54"/>
  <c r="B54"/>
  <c r="D54"/>
  <c r="F54"/>
  <c r="C43"/>
  <c r="E43"/>
  <c r="D43"/>
  <c r="F43"/>
  <c r="B43"/>
  <c r="E23"/>
  <c r="F23"/>
  <c r="D23"/>
  <c r="C23"/>
  <c r="B23"/>
  <c r="C53"/>
  <c r="D53"/>
  <c r="E53"/>
  <c r="B53"/>
  <c r="F53"/>
  <c r="E88"/>
  <c r="D88"/>
  <c r="C88"/>
  <c r="F88"/>
  <c r="B88"/>
  <c r="D67"/>
  <c r="B67"/>
  <c r="C67"/>
  <c r="E67"/>
  <c r="F67"/>
  <c r="E33"/>
  <c r="C33"/>
  <c r="F33"/>
  <c r="D33"/>
  <c r="B33"/>
  <c r="D61"/>
  <c r="B61"/>
  <c r="E61"/>
  <c r="F61"/>
  <c r="C61"/>
  <c r="L151" i="4"/>
  <c r="J151"/>
  <c r="K151"/>
  <c r="M151"/>
  <c r="N151"/>
  <c r="L148"/>
  <c r="J148"/>
  <c r="M148"/>
  <c r="K148"/>
  <c r="N148"/>
  <c r="L117"/>
  <c r="N117"/>
  <c r="K117"/>
  <c r="J117"/>
  <c r="M117"/>
  <c r="J144"/>
  <c r="K144"/>
  <c r="L144"/>
  <c r="M144"/>
  <c r="N144"/>
  <c r="J165"/>
  <c r="L165"/>
  <c r="N165"/>
  <c r="M165"/>
  <c r="K165"/>
  <c r="K223" i="7"/>
  <c r="N223"/>
  <c r="M223"/>
  <c r="L223"/>
  <c r="J223"/>
  <c r="K225"/>
  <c r="M225"/>
  <c r="J225"/>
  <c r="N225"/>
  <c r="L225"/>
  <c r="M219"/>
  <c r="J219"/>
  <c r="L219"/>
  <c r="N219"/>
  <c r="K219"/>
  <c r="L215"/>
  <c r="M215"/>
  <c r="K215"/>
  <c r="J215"/>
  <c r="N215"/>
  <c r="N191"/>
  <c r="L191"/>
  <c r="K191"/>
  <c r="J191"/>
  <c r="M191"/>
  <c r="K41"/>
  <c r="J41"/>
  <c r="M41"/>
  <c r="N41"/>
  <c r="L41"/>
  <c r="N44"/>
  <c r="L44"/>
  <c r="M44"/>
  <c r="J44"/>
  <c r="K44"/>
  <c r="K18"/>
  <c r="N18"/>
  <c r="L18"/>
  <c r="J18"/>
  <c r="M18"/>
  <c r="N83"/>
  <c r="L83"/>
  <c r="M83"/>
  <c r="J83"/>
  <c r="K83"/>
  <c r="M322" i="4"/>
  <c r="N322"/>
  <c r="J322"/>
  <c r="K322"/>
  <c r="L322"/>
  <c r="L302"/>
  <c r="N302"/>
  <c r="K302"/>
  <c r="M302"/>
  <c r="J302"/>
  <c r="L316"/>
  <c r="N316"/>
  <c r="J316"/>
  <c r="M316"/>
  <c r="K316"/>
  <c r="J328"/>
  <c r="K328"/>
  <c r="N328"/>
  <c r="M328"/>
  <c r="L328"/>
  <c r="M263"/>
  <c r="L263"/>
  <c r="N263"/>
  <c r="K263"/>
  <c r="J263"/>
  <c r="L319"/>
  <c r="J319"/>
  <c r="K319"/>
  <c r="M319"/>
  <c r="N319"/>
  <c r="J276"/>
  <c r="M276"/>
  <c r="N276"/>
  <c r="L276"/>
  <c r="K276"/>
  <c r="J275"/>
  <c r="N275"/>
  <c r="K275"/>
  <c r="M275"/>
  <c r="L275"/>
  <c r="K331"/>
  <c r="N331"/>
  <c r="L331"/>
  <c r="M331"/>
  <c r="J331"/>
  <c r="K332"/>
  <c r="N332"/>
  <c r="L332"/>
  <c r="J332"/>
  <c r="M332"/>
  <c r="N285"/>
  <c r="M285"/>
  <c r="J285"/>
  <c r="L285"/>
  <c r="K285"/>
  <c r="M318"/>
  <c r="N318"/>
  <c r="J318"/>
  <c r="K318"/>
  <c r="L318"/>
  <c r="J270"/>
  <c r="K270"/>
  <c r="L270"/>
  <c r="N270"/>
  <c r="M270"/>
  <c r="N271"/>
  <c r="L271"/>
  <c r="J271"/>
  <c r="K271"/>
  <c r="M271"/>
  <c r="M315"/>
  <c r="N315"/>
  <c r="J315"/>
  <c r="L315"/>
  <c r="K315"/>
  <c r="L280"/>
  <c r="K280"/>
  <c r="M280"/>
  <c r="N280"/>
  <c r="J280"/>
  <c r="J324"/>
  <c r="N324"/>
  <c r="L324"/>
  <c r="M324"/>
  <c r="K324"/>
  <c r="K338"/>
  <c r="M338"/>
  <c r="N338"/>
  <c r="J338"/>
  <c r="L338"/>
  <c r="L289"/>
  <c r="M289"/>
  <c r="N289"/>
  <c r="J289"/>
  <c r="K289"/>
  <c r="K321"/>
  <c r="J321"/>
  <c r="M321"/>
  <c r="N321"/>
  <c r="L321"/>
  <c r="L12"/>
  <c r="K12"/>
  <c r="M12"/>
  <c r="J12"/>
  <c r="N12"/>
  <c r="K68"/>
  <c r="N68"/>
  <c r="M68"/>
  <c r="L68"/>
  <c r="J68"/>
  <c r="M21"/>
  <c r="N21"/>
  <c r="K21"/>
  <c r="L21"/>
  <c r="J21"/>
  <c r="J73"/>
  <c r="K73"/>
  <c r="L73"/>
  <c r="N73"/>
  <c r="M73"/>
  <c r="L84"/>
  <c r="N84"/>
  <c r="M84"/>
  <c r="J84"/>
  <c r="K84"/>
  <c r="J65"/>
  <c r="M65"/>
  <c r="K65"/>
  <c r="L65"/>
  <c r="N65"/>
  <c r="L76"/>
  <c r="N76"/>
  <c r="J76"/>
  <c r="M76"/>
  <c r="K76"/>
  <c r="K57"/>
  <c r="N57"/>
  <c r="L57"/>
  <c r="M57"/>
  <c r="J57"/>
  <c r="L74"/>
  <c r="M74"/>
  <c r="N74"/>
  <c r="J74"/>
  <c r="K74"/>
  <c r="K77"/>
  <c r="L77"/>
  <c r="M77"/>
  <c r="J77"/>
  <c r="N77"/>
  <c r="M36"/>
  <c r="K36"/>
  <c r="J36"/>
  <c r="N36"/>
  <c r="L36"/>
  <c r="M45"/>
  <c r="N45"/>
  <c r="J45"/>
  <c r="L45"/>
  <c r="K45"/>
  <c r="L29"/>
  <c r="J29"/>
  <c r="K29"/>
  <c r="M29"/>
  <c r="N29"/>
  <c r="L18"/>
  <c r="J18"/>
  <c r="M18"/>
  <c r="N18"/>
  <c r="K18"/>
  <c r="N60"/>
  <c r="J60"/>
  <c r="K60"/>
  <c r="L60"/>
  <c r="M60"/>
  <c r="M51"/>
  <c r="K51"/>
  <c r="L51"/>
  <c r="J51"/>
  <c r="N51"/>
  <c r="M67"/>
  <c r="J67"/>
  <c r="K67"/>
  <c r="L67"/>
  <c r="N67"/>
  <c r="L81"/>
  <c r="M81"/>
  <c r="N81"/>
  <c r="J81"/>
  <c r="K81"/>
  <c r="L38"/>
  <c r="K38"/>
  <c r="M38"/>
  <c r="J38"/>
  <c r="N38"/>
  <c r="M70"/>
  <c r="J70"/>
  <c r="K70"/>
  <c r="L70"/>
  <c r="N70"/>
  <c r="B118" i="7"/>
  <c r="C118"/>
  <c r="D118"/>
  <c r="F118"/>
  <c r="E118"/>
  <c r="B161"/>
  <c r="C161"/>
  <c r="D161"/>
  <c r="F161"/>
  <c r="E161"/>
  <c r="C98"/>
  <c r="B98"/>
  <c r="D98"/>
  <c r="E98"/>
  <c r="F98"/>
  <c r="C139"/>
  <c r="E139"/>
  <c r="D139"/>
  <c r="B139"/>
  <c r="F139"/>
  <c r="E131"/>
  <c r="F131"/>
  <c r="D131"/>
  <c r="B131"/>
  <c r="C131"/>
  <c r="C137"/>
  <c r="F137"/>
  <c r="D137"/>
  <c r="E137"/>
  <c r="B137"/>
  <c r="E129"/>
  <c r="C129"/>
  <c r="F129"/>
  <c r="D129"/>
  <c r="B129"/>
  <c r="D124"/>
  <c r="F124"/>
  <c r="E124"/>
  <c r="B124"/>
  <c r="C124"/>
  <c r="B96"/>
  <c r="E96"/>
  <c r="F96"/>
  <c r="C96"/>
  <c r="D96"/>
  <c r="C130"/>
  <c r="D130"/>
  <c r="E130"/>
  <c r="B130"/>
  <c r="F130"/>
  <c r="C150"/>
  <c r="D150"/>
  <c r="B150"/>
  <c r="F150"/>
  <c r="E150"/>
  <c r="C103"/>
  <c r="F103"/>
  <c r="D103"/>
  <c r="E103"/>
  <c r="B103"/>
  <c r="C109"/>
  <c r="B109"/>
  <c r="F109"/>
  <c r="E109"/>
  <c r="D109"/>
  <c r="F138"/>
  <c r="B138"/>
  <c r="D138"/>
  <c r="C138"/>
  <c r="E138"/>
  <c r="F159"/>
  <c r="C159"/>
  <c r="B159"/>
  <c r="D159"/>
  <c r="E159"/>
  <c r="E135"/>
  <c r="F135"/>
  <c r="B135"/>
  <c r="C135"/>
  <c r="D135"/>
  <c r="F108"/>
  <c r="E108"/>
  <c r="B108"/>
  <c r="C108"/>
  <c r="D108"/>
  <c r="F120"/>
  <c r="D120"/>
  <c r="C120"/>
  <c r="E120"/>
  <c r="B120"/>
  <c r="B148"/>
  <c r="D148"/>
  <c r="E148"/>
  <c r="C148"/>
  <c r="F148"/>
  <c r="C164"/>
  <c r="E164"/>
  <c r="D164"/>
  <c r="B164"/>
  <c r="F164"/>
  <c r="G196" i="4"/>
  <c r="G218"/>
  <c r="G184"/>
  <c r="G232"/>
  <c r="G236"/>
  <c r="G201"/>
  <c r="G243"/>
  <c r="G207"/>
  <c r="G255"/>
  <c r="G211" i="7"/>
  <c r="G212"/>
  <c r="G180"/>
  <c r="G209"/>
  <c r="G193" i="4"/>
  <c r="G249"/>
  <c r="G195"/>
  <c r="G217"/>
  <c r="G194"/>
  <c r="F194" l="1"/>
  <c r="E194"/>
  <c r="D194"/>
  <c r="C194"/>
  <c r="B194"/>
  <c r="D249"/>
  <c r="F249"/>
  <c r="B249"/>
  <c r="E249"/>
  <c r="C249"/>
  <c r="F212" i="7"/>
  <c r="C212"/>
  <c r="E212"/>
  <c r="B212"/>
  <c r="D212"/>
  <c r="F243" i="4"/>
  <c r="D243"/>
  <c r="E243"/>
  <c r="C243"/>
  <c r="B243"/>
  <c r="B184"/>
  <c r="E184"/>
  <c r="C184"/>
  <c r="D184"/>
  <c r="F184"/>
  <c r="D233"/>
  <c r="F233"/>
  <c r="E233"/>
  <c r="C233"/>
  <c r="B233"/>
  <c r="C233" i="7"/>
  <c r="F233"/>
  <c r="E233"/>
  <c r="B233"/>
  <c r="D233"/>
  <c r="C187" i="4"/>
  <c r="B187"/>
  <c r="D187"/>
  <c r="F187"/>
  <c r="E187"/>
  <c r="C204"/>
  <c r="D204"/>
  <c r="E204"/>
  <c r="B204"/>
  <c r="F204"/>
  <c r="F215"/>
  <c r="C215"/>
  <c r="B215"/>
  <c r="E215"/>
  <c r="D215"/>
  <c r="C214"/>
  <c r="E214"/>
  <c r="D214"/>
  <c r="F214"/>
  <c r="B214"/>
  <c r="F184" i="7"/>
  <c r="B184"/>
  <c r="C184"/>
  <c r="E184"/>
  <c r="D184"/>
  <c r="B178" i="4"/>
  <c r="E178"/>
  <c r="D178"/>
  <c r="F178"/>
  <c r="C178"/>
  <c r="C247"/>
  <c r="B247"/>
  <c r="F247"/>
  <c r="E247"/>
  <c r="D247"/>
  <c r="E245"/>
  <c r="F245"/>
  <c r="B245"/>
  <c r="D245"/>
  <c r="C245"/>
  <c r="F254"/>
  <c r="D254"/>
  <c r="E254"/>
  <c r="B254"/>
  <c r="C254"/>
  <c r="E180"/>
  <c r="B180"/>
  <c r="C180"/>
  <c r="F180"/>
  <c r="D180"/>
  <c r="F195" i="7"/>
  <c r="D195"/>
  <c r="E195"/>
  <c r="C195"/>
  <c r="B195"/>
  <c r="F238" i="4"/>
  <c r="B238"/>
  <c r="E238"/>
  <c r="D238"/>
  <c r="C238"/>
  <c r="D251"/>
  <c r="B251"/>
  <c r="F251"/>
  <c r="E251"/>
  <c r="C251"/>
  <c r="F211" i="7"/>
  <c r="D211"/>
  <c r="C211"/>
  <c r="B211"/>
  <c r="E211"/>
  <c r="C195" i="4"/>
  <c r="B195"/>
  <c r="E195"/>
  <c r="D195"/>
  <c r="F195"/>
  <c r="E180" i="7"/>
  <c r="C180"/>
  <c r="D180"/>
  <c r="F180"/>
  <c r="B180"/>
  <c r="C207" i="4"/>
  <c r="E207"/>
  <c r="B207"/>
  <c r="F207"/>
  <c r="D207"/>
  <c r="D232"/>
  <c r="B232"/>
  <c r="E232"/>
  <c r="F232"/>
  <c r="C232"/>
  <c r="C182"/>
  <c r="E182"/>
  <c r="B182"/>
  <c r="F182"/>
  <c r="D182"/>
  <c r="E239" i="7"/>
  <c r="C239"/>
  <c r="F239"/>
  <c r="B239"/>
  <c r="D239"/>
  <c r="C214"/>
  <c r="E214"/>
  <c r="D214"/>
  <c r="F214"/>
  <c r="B214"/>
  <c r="F230" i="4"/>
  <c r="D230"/>
  <c r="C230"/>
  <c r="B230"/>
  <c r="E230"/>
  <c r="F176"/>
  <c r="D176"/>
  <c r="B176"/>
  <c r="C176"/>
  <c r="E176"/>
  <c r="B185"/>
  <c r="F185"/>
  <c r="C185"/>
  <c r="D185"/>
  <c r="E185"/>
  <c r="E246" i="7"/>
  <c r="B246"/>
  <c r="D246"/>
  <c r="F246"/>
  <c r="C246"/>
  <c r="C198"/>
  <c r="E198"/>
  <c r="D198"/>
  <c r="B198"/>
  <c r="F198"/>
  <c r="C186" i="4"/>
  <c r="D186"/>
  <c r="E186"/>
  <c r="F186"/>
  <c r="B186"/>
  <c r="D253"/>
  <c r="E253"/>
  <c r="B253"/>
  <c r="C253"/>
  <c r="F253"/>
  <c r="F198"/>
  <c r="B198"/>
  <c r="D198"/>
  <c r="C198"/>
  <c r="E198"/>
  <c r="E220" i="7"/>
  <c r="D220"/>
  <c r="F220"/>
  <c r="C220"/>
  <c r="B220"/>
  <c r="B248" i="4"/>
  <c r="C248"/>
  <c r="D248"/>
  <c r="F248"/>
  <c r="E248"/>
  <c r="F177"/>
  <c r="D177"/>
  <c r="E177"/>
  <c r="B177"/>
  <c r="C177"/>
  <c r="F228"/>
  <c r="C228"/>
  <c r="E228"/>
  <c r="B228"/>
  <c r="D228"/>
  <c r="E217"/>
  <c r="D217"/>
  <c r="C217"/>
  <c r="F217"/>
  <c r="B217"/>
  <c r="F255"/>
  <c r="C255"/>
  <c r="B255"/>
  <c r="E255"/>
  <c r="D255"/>
  <c r="C236"/>
  <c r="D236"/>
  <c r="E236"/>
  <c r="B236"/>
  <c r="F236"/>
  <c r="B196"/>
  <c r="C196"/>
  <c r="E196"/>
  <c r="D196"/>
  <c r="F196"/>
  <c r="C192"/>
  <c r="E192"/>
  <c r="F192"/>
  <c r="D192"/>
  <c r="B192"/>
  <c r="D244"/>
  <c r="F244"/>
  <c r="C244"/>
  <c r="E244"/>
  <c r="B244"/>
  <c r="E255" i="7"/>
  <c r="D255"/>
  <c r="C255"/>
  <c r="F255"/>
  <c r="B255"/>
  <c r="D200" i="4"/>
  <c r="E200"/>
  <c r="F200"/>
  <c r="B200"/>
  <c r="C200"/>
  <c r="F229"/>
  <c r="B229"/>
  <c r="E229"/>
  <c r="D229"/>
  <c r="C229"/>
  <c r="F189"/>
  <c r="B189"/>
  <c r="D189"/>
  <c r="E189"/>
  <c r="C189"/>
  <c r="E212"/>
  <c r="B212"/>
  <c r="D212"/>
  <c r="F212"/>
  <c r="C212"/>
  <c r="F236" i="7"/>
  <c r="B236"/>
  <c r="D236"/>
  <c r="C236"/>
  <c r="E236"/>
  <c r="F211" i="4"/>
  <c r="E211"/>
  <c r="D211"/>
  <c r="C211"/>
  <c r="B211"/>
  <c r="E222"/>
  <c r="F222"/>
  <c r="B222"/>
  <c r="C222"/>
  <c r="D222"/>
  <c r="F191"/>
  <c r="C191"/>
  <c r="D191"/>
  <c r="E191"/>
  <c r="B191"/>
  <c r="D241" i="7"/>
  <c r="C241"/>
  <c r="E241"/>
  <c r="F241"/>
  <c r="B241"/>
  <c r="C197" i="4"/>
  <c r="E197"/>
  <c r="F197"/>
  <c r="B197"/>
  <c r="D197"/>
  <c r="C227"/>
  <c r="B227"/>
  <c r="D227"/>
  <c r="E227"/>
  <c r="F227"/>
  <c r="D219"/>
  <c r="E219"/>
  <c r="B219"/>
  <c r="F219"/>
  <c r="C219"/>
  <c r="C209" i="7"/>
  <c r="D209"/>
  <c r="B209"/>
  <c r="F209"/>
  <c r="E209"/>
  <c r="D193" i="4"/>
  <c r="F193"/>
  <c r="B193"/>
  <c r="C193"/>
  <c r="E193"/>
  <c r="D201"/>
  <c r="E201"/>
  <c r="F201"/>
  <c r="C201"/>
  <c r="B201"/>
  <c r="C218"/>
  <c r="F218"/>
  <c r="D218"/>
  <c r="B218"/>
  <c r="E218"/>
  <c r="C224"/>
  <c r="E224"/>
  <c r="D224"/>
  <c r="F224"/>
  <c r="B224"/>
  <c r="F181"/>
  <c r="E181"/>
  <c r="B181"/>
  <c r="C181"/>
  <c r="D181"/>
  <c r="C249" i="7"/>
  <c r="E249"/>
  <c r="D249"/>
  <c r="F249"/>
  <c r="B249"/>
  <c r="C246" i="4"/>
  <c r="E246"/>
  <c r="D246"/>
  <c r="B246"/>
  <c r="F246"/>
  <c r="D225"/>
  <c r="F225"/>
  <c r="C225"/>
  <c r="E225"/>
  <c r="B225"/>
  <c r="C209"/>
  <c r="B209"/>
  <c r="D209"/>
  <c r="F209"/>
  <c r="E209"/>
  <c r="D240"/>
  <c r="E240"/>
  <c r="B240"/>
  <c r="F240"/>
  <c r="C240"/>
  <c r="D226" i="7"/>
  <c r="E226"/>
  <c r="C226"/>
  <c r="B226"/>
  <c r="F226"/>
  <c r="D231" i="4"/>
  <c r="F231"/>
  <c r="B231"/>
  <c r="E231"/>
  <c r="C231"/>
  <c r="E234"/>
  <c r="C234"/>
  <c r="F234"/>
  <c r="D234"/>
  <c r="B234"/>
  <c r="D190"/>
  <c r="B190"/>
  <c r="E190"/>
  <c r="C190"/>
  <c r="F190"/>
  <c r="F187" i="7"/>
  <c r="E187"/>
  <c r="B187"/>
  <c r="D187"/>
  <c r="C187"/>
  <c r="C248"/>
  <c r="F248"/>
  <c r="B248"/>
  <c r="E248"/>
  <c r="D248"/>
  <c r="D235" i="4"/>
  <c r="C235"/>
  <c r="F235"/>
  <c r="E235"/>
  <c r="B235"/>
  <c r="B242"/>
  <c r="C242"/>
  <c r="F242"/>
  <c r="D242"/>
  <c r="E242"/>
</calcChain>
</file>

<file path=xl/sharedStrings.xml><?xml version="1.0" encoding="utf-8"?>
<sst xmlns="http://schemas.openxmlformats.org/spreadsheetml/2006/main" count="2336" uniqueCount="567">
  <si>
    <t>1st Tri</t>
  </si>
  <si>
    <t>2nd Tri</t>
  </si>
  <si>
    <t>1st Duath</t>
  </si>
  <si>
    <t>Name</t>
  </si>
  <si>
    <t>2nd Duath</t>
  </si>
  <si>
    <t>1st Opt</t>
  </si>
  <si>
    <t>Pos'n</t>
  </si>
  <si>
    <t>Total Events</t>
  </si>
  <si>
    <t>Scoring Events</t>
  </si>
  <si>
    <t>Points</t>
  </si>
  <si>
    <t>White Oak</t>
  </si>
  <si>
    <t>Scoring:</t>
  </si>
  <si>
    <t>Duathlons</t>
  </si>
  <si>
    <t>Triathlons</t>
  </si>
  <si>
    <t>Time</t>
  </si>
  <si>
    <t>Ipswich</t>
  </si>
  <si>
    <t>ipswich</t>
  </si>
  <si>
    <t>x</t>
  </si>
  <si>
    <t>Rayleigh</t>
  </si>
  <si>
    <t>East Essex Triathlon Club - Junior League Results</t>
  </si>
  <si>
    <t>Epping</t>
  </si>
  <si>
    <t>East Anglia</t>
  </si>
  <si>
    <t>Fun Kids - Dover</t>
  </si>
  <si>
    <t>Norwich</t>
  </si>
  <si>
    <t>Cambridge</t>
  </si>
  <si>
    <t>Upminster</t>
  </si>
  <si>
    <t>Category</t>
  </si>
  <si>
    <t>Best Aquathlon</t>
  </si>
  <si>
    <t>Best 2 Triathlons</t>
  </si>
  <si>
    <t>Best other event</t>
  </si>
  <si>
    <t>Total of 4 events</t>
  </si>
  <si>
    <t>E Anglia</t>
  </si>
  <si>
    <t>epping</t>
  </si>
  <si>
    <t>norwich</t>
  </si>
  <si>
    <t>rayleigh</t>
  </si>
  <si>
    <t>cambridge</t>
  </si>
  <si>
    <t>upminster</t>
  </si>
  <si>
    <t>Emily Muggleton</t>
  </si>
  <si>
    <t>Abigail Brown</t>
  </si>
  <si>
    <t>Winner</t>
  </si>
  <si>
    <t>Jack Hudson</t>
  </si>
  <si>
    <t>George Smith</t>
  </si>
  <si>
    <t>William Muggleton</t>
  </si>
  <si>
    <t>Matthew Brown</t>
  </si>
  <si>
    <t>George Moxon</t>
  </si>
  <si>
    <t>Ellie Jade Smith</t>
  </si>
  <si>
    <t>Roisin Browne</t>
  </si>
  <si>
    <t>Adam Woodcock</t>
  </si>
  <si>
    <t>Alice Paisley</t>
  </si>
  <si>
    <t>Alice Fraser</t>
  </si>
  <si>
    <t>Emma Steddon</t>
  </si>
  <si>
    <t>Alex Browne</t>
  </si>
  <si>
    <t>Matthew Woodcock</t>
  </si>
  <si>
    <t>Danielle Fuller</t>
  </si>
  <si>
    <t>Alice Gant</t>
  </si>
  <si>
    <t>Joseph Shean</t>
  </si>
  <si>
    <t>Taz Porter</t>
  </si>
  <si>
    <t>Ryan King</t>
  </si>
  <si>
    <t>Rebecca Fuller</t>
  </si>
  <si>
    <t>James North</t>
  </si>
  <si>
    <t>Jack North</t>
  </si>
  <si>
    <t>Tom Giggins</t>
  </si>
  <si>
    <t>Emily Payne</t>
  </si>
  <si>
    <t>Molly George</t>
  </si>
  <si>
    <t>James Lawless</t>
  </si>
  <si>
    <t>Dale Jackson</t>
  </si>
  <si>
    <t>Rachel Steddon</t>
  </si>
  <si>
    <t>Sophie Hart</t>
  </si>
  <si>
    <t>Harry Payne</t>
  </si>
  <si>
    <t>3rd Tri</t>
  </si>
  <si>
    <t>Hatch End</t>
  </si>
  <si>
    <t>Epping Non Transitional  (not inc this year)</t>
  </si>
  <si>
    <t>Brogan Smith</t>
  </si>
  <si>
    <t>Hannah Shean</t>
  </si>
  <si>
    <t>Brooke Smith</t>
  </si>
  <si>
    <t>Robert Maynard</t>
  </si>
  <si>
    <t>Kirsten Lynch</t>
  </si>
  <si>
    <t>Alice Casey</t>
  </si>
  <si>
    <t>Hannah Kane</t>
  </si>
  <si>
    <t>Holly Baynes</t>
  </si>
  <si>
    <t>Tom Honeysett</t>
  </si>
  <si>
    <t>Harrison Bidston</t>
  </si>
  <si>
    <t>Suzanne Maynard</t>
  </si>
  <si>
    <t>Alex Playell</t>
  </si>
  <si>
    <t>Samantha Mullender</t>
  </si>
  <si>
    <t>George Knight</t>
  </si>
  <si>
    <t>Jack Fraser</t>
  </si>
  <si>
    <t>Matthew Kane</t>
  </si>
  <si>
    <t>Clacton</t>
  </si>
  <si>
    <t>East Essex Triathlon Club - League Positions 2006</t>
  </si>
  <si>
    <t>Boys 13/14</t>
  </si>
  <si>
    <t>Boys 11/12</t>
  </si>
  <si>
    <t>Boys 9/10</t>
  </si>
  <si>
    <t>Boys 8</t>
  </si>
  <si>
    <t>Girls 8</t>
  </si>
  <si>
    <t>Girls 9/10</t>
  </si>
  <si>
    <t>Girls 11/12</t>
  </si>
  <si>
    <t>Girls 13/14</t>
  </si>
  <si>
    <t>Girls Tristar Start</t>
  </si>
  <si>
    <t>Boys Tristar start</t>
  </si>
  <si>
    <t>Girls Tristar 1</t>
  </si>
  <si>
    <t>Boys Tristar 1</t>
  </si>
  <si>
    <t>Girls Tristar 2</t>
  </si>
  <si>
    <t>Boys Tristar 2</t>
  </si>
  <si>
    <t>Girls Tristar3</t>
  </si>
  <si>
    <t>Boys Tristar 3</t>
  </si>
  <si>
    <t>Alanah Barton</t>
  </si>
  <si>
    <t>F8</t>
  </si>
  <si>
    <t>Ipswich Tri</t>
  </si>
  <si>
    <t>Alice Fuller</t>
  </si>
  <si>
    <t>Unattached</t>
  </si>
  <si>
    <t>Amy Bowen</t>
  </si>
  <si>
    <t>Corton Primary</t>
  </si>
  <si>
    <t>Amy Haines</t>
  </si>
  <si>
    <t>Anna Sambrook</t>
  </si>
  <si>
    <t>Meadow School</t>
  </si>
  <si>
    <t>Bethan McElroy</t>
  </si>
  <si>
    <t>Bethany Rea</t>
  </si>
  <si>
    <t>East Essex Tri</t>
  </si>
  <si>
    <t>East Essex Tri Club</t>
  </si>
  <si>
    <t>Gemma Faulkner</t>
  </si>
  <si>
    <t>Tri Anglia</t>
  </si>
  <si>
    <t>Hannah Cole</t>
  </si>
  <si>
    <t>Hannah Gillespie</t>
  </si>
  <si>
    <t>Tri Sport Epping</t>
  </si>
  <si>
    <t>Harriette O'Keefe</t>
  </si>
  <si>
    <t>Imogen Barber</t>
  </si>
  <si>
    <t>Lydia Davis</t>
  </si>
  <si>
    <t>Tri-Anglia Club</t>
  </si>
  <si>
    <t>Madeline Henderson</t>
  </si>
  <si>
    <t>Megan Hammond</t>
  </si>
  <si>
    <t>Rosie Ward</t>
  </si>
  <si>
    <t>Sarah Bowen</t>
  </si>
  <si>
    <t>Sophie Alden</t>
  </si>
  <si>
    <t>Norwich Road Runners</t>
  </si>
  <si>
    <t>Adam Merry</t>
  </si>
  <si>
    <t>M8</t>
  </si>
  <si>
    <t xml:space="preserve">Tri Sport Epping </t>
  </si>
  <si>
    <t>Callum Rule</t>
  </si>
  <si>
    <t>George Cook</t>
  </si>
  <si>
    <t>George White</t>
  </si>
  <si>
    <t>Sevenoaks Tri Club</t>
  </si>
  <si>
    <t>Harrison Staines</t>
  </si>
  <si>
    <t>James Bark</t>
  </si>
  <si>
    <t>St Marys Primary</t>
  </si>
  <si>
    <t>Jordan Hunnable</t>
  </si>
  <si>
    <t>Nicolas Hobbs</t>
  </si>
  <si>
    <t>Oscar Housego</t>
  </si>
  <si>
    <t>Anthony Roper School</t>
  </si>
  <si>
    <t>Patrick Rourke</t>
  </si>
  <si>
    <t>Ross McCarthy</t>
  </si>
  <si>
    <t>Trent Park Tri</t>
  </si>
  <si>
    <t>William Seccombe</t>
  </si>
  <si>
    <t>F9/10</t>
  </si>
  <si>
    <t xml:space="preserve">East Essex Triathlon Club </t>
  </si>
  <si>
    <t>Amy Dyer</t>
  </si>
  <si>
    <t>Framlingham College SC</t>
  </si>
  <si>
    <t xml:space="preserve">Cambridge Triathlon Club </t>
  </si>
  <si>
    <t>Anna Sales</t>
  </si>
  <si>
    <t>Cambridge Tri</t>
  </si>
  <si>
    <t>Anna Zair</t>
  </si>
  <si>
    <t>Avril LOYNES</t>
  </si>
  <si>
    <t>Dagenham Swimming Club</t>
  </si>
  <si>
    <t>Caroline Picton</t>
  </si>
  <si>
    <t>Charlotte Wickens</t>
  </si>
  <si>
    <t>Ipswich Tri Club</t>
  </si>
  <si>
    <t>Elise McCUSKER</t>
  </si>
  <si>
    <t>St Nicholas School</t>
  </si>
  <si>
    <t>Ellen Hobbs</t>
  </si>
  <si>
    <t>Ellen Van Looy</t>
  </si>
  <si>
    <t>Emily Heldreich</t>
  </si>
  <si>
    <t>Emily Wilkins</t>
  </si>
  <si>
    <t>Emma MALPASS</t>
  </si>
  <si>
    <t>Emma Rata</t>
  </si>
  <si>
    <t>Gemma Carr</t>
  </si>
  <si>
    <t>Buntingford SC</t>
  </si>
  <si>
    <t>Hannah Aldous</t>
  </si>
  <si>
    <t>Hannah Edwards</t>
  </si>
  <si>
    <t>Helen Lowery</t>
  </si>
  <si>
    <t>Jaide Buttle</t>
  </si>
  <si>
    <t>Joan Tanous</t>
  </si>
  <si>
    <t>Katherine Bishop</t>
  </si>
  <si>
    <t>53-12 Multisports</t>
  </si>
  <si>
    <t>Lauren McElroy</t>
  </si>
  <si>
    <t>Lauren Wooff</t>
  </si>
  <si>
    <t>Lydia Hallam</t>
  </si>
  <si>
    <t>Megan Staines</t>
  </si>
  <si>
    <t>Millicent Barber</t>
  </si>
  <si>
    <t xml:space="preserve">Biggleswade AC </t>
  </si>
  <si>
    <t>Molly McKenzie</t>
  </si>
  <si>
    <t>Biggleswade AC</t>
  </si>
  <si>
    <t>Mya Zaver</t>
  </si>
  <si>
    <t>Rebecca Sharpe</t>
  </si>
  <si>
    <t>Cambridge Triathlon</t>
  </si>
  <si>
    <t>Rhiannon McKibben</t>
  </si>
  <si>
    <t>Robyn Broadbent</t>
  </si>
  <si>
    <t>HASC</t>
  </si>
  <si>
    <t>Rosie Payne</t>
  </si>
  <si>
    <t>Rozlyn Smith</t>
  </si>
  <si>
    <t>Braintree &amp; Bocking SC</t>
  </si>
  <si>
    <t>Sarah Wright</t>
  </si>
  <si>
    <t>Sophie Jones</t>
  </si>
  <si>
    <t>Cambridge Tri Club</t>
  </si>
  <si>
    <t>M9/10</t>
  </si>
  <si>
    <t>Adam Gough</t>
  </si>
  <si>
    <t>Ben Hardy</t>
  </si>
  <si>
    <t>Cheyenne ANTOINE-CHAGAR</t>
  </si>
  <si>
    <t>Woodford Green Prep</t>
  </si>
  <si>
    <t>Christopher Hodges</t>
  </si>
  <si>
    <t>Hoddesdon SC</t>
  </si>
  <si>
    <t>Christopher KAKOULLIS</t>
  </si>
  <si>
    <t>Brentwood Prep</t>
  </si>
  <si>
    <t>Ciaran Dyer</t>
  </si>
  <si>
    <t>Edwin Chapman</t>
  </si>
  <si>
    <t>Tri-Anglia Tri Club</t>
  </si>
  <si>
    <t>Edwin Watson-Miller</t>
  </si>
  <si>
    <t>Elliot Bennett</t>
  </si>
  <si>
    <t>Henry KINGSMILL</t>
  </si>
  <si>
    <t xml:space="preserve">Swaffham Prior </t>
  </si>
  <si>
    <t>Jacob Marshall-Grint</t>
  </si>
  <si>
    <t>Warriors Swim Club</t>
  </si>
  <si>
    <t>Jake Lal</t>
  </si>
  <si>
    <t>Jake O'Keefe</t>
  </si>
  <si>
    <t>James Kidd</t>
  </si>
  <si>
    <t>Tri-Sport Epping</t>
  </si>
  <si>
    <t>James Tapley</t>
  </si>
  <si>
    <t>James Walker</t>
  </si>
  <si>
    <t>John Wilkinson</t>
  </si>
  <si>
    <t>Jonathan Pitts</t>
  </si>
  <si>
    <t>Jonathan Roberts</t>
  </si>
  <si>
    <t>Josh Rivers</t>
  </si>
  <si>
    <t>Joshua Rivers</t>
  </si>
  <si>
    <t>Lewis Hawkins</t>
  </si>
  <si>
    <t>Luc Cook</t>
  </si>
  <si>
    <t>Ladbrooke</t>
  </si>
  <si>
    <t>Luke Alden</t>
  </si>
  <si>
    <t>Matthew ALDOUS-HORNE</t>
  </si>
  <si>
    <t>St Andrews, Much Hadham</t>
  </si>
  <si>
    <t>Matthew Dawe</t>
  </si>
  <si>
    <t>Tri Sport Eping</t>
  </si>
  <si>
    <t>Matthew Wileman</t>
  </si>
  <si>
    <t>Nicholas RAWBIN</t>
  </si>
  <si>
    <t xml:space="preserve">Triton Tri </t>
  </si>
  <si>
    <t>Nicholas Rawbin</t>
  </si>
  <si>
    <t>Nick Bradley</t>
  </si>
  <si>
    <t>Ollie Penney</t>
  </si>
  <si>
    <t>Oscar Harrad</t>
  </si>
  <si>
    <t>Robert Aldous</t>
  </si>
  <si>
    <t>Ryan McCarthy</t>
  </si>
  <si>
    <t>William JOLLY</t>
  </si>
  <si>
    <t>St Marys, Shenfield</t>
  </si>
  <si>
    <t>Alex McKibben</t>
  </si>
  <si>
    <t>F11/12</t>
  </si>
  <si>
    <t>Alice Sharpe</t>
  </si>
  <si>
    <t>Anna Rehfisch</t>
  </si>
  <si>
    <t>Armanni ANTOINE-CHAGAR</t>
  </si>
  <si>
    <t>Bethany Haynes</t>
  </si>
  <si>
    <t>Alderman Peel High</t>
  </si>
  <si>
    <t>Caitlin Dawkins</t>
  </si>
  <si>
    <t>Charlotte Olson</t>
  </si>
  <si>
    <t>Chloe Kernutt</t>
  </si>
  <si>
    <t>Chatteris Kingfishers</t>
  </si>
  <si>
    <t>Chloe O'Keefe</t>
  </si>
  <si>
    <t>Claire Merry</t>
  </si>
  <si>
    <t>Claire Walker</t>
  </si>
  <si>
    <t>Clarissa Davis</t>
  </si>
  <si>
    <t>Daisy JOLLY</t>
  </si>
  <si>
    <t>Brentwood Ursuline</t>
  </si>
  <si>
    <t>Danielle Croucher</t>
  </si>
  <si>
    <t>Thames Turbo</t>
  </si>
  <si>
    <t>Eleanor HAYES</t>
  </si>
  <si>
    <t>Henry Maynard Juniors</t>
  </si>
  <si>
    <t>Ellie Fairfoot</t>
  </si>
  <si>
    <t>Ellie Honeysett</t>
  </si>
  <si>
    <t>Emma Savory</t>
  </si>
  <si>
    <t>Georgia Barton</t>
  </si>
  <si>
    <t>Grace Hobbs</t>
  </si>
  <si>
    <t>Harriet Hudspith</t>
  </si>
  <si>
    <t>Isabel Taylor</t>
  </si>
  <si>
    <t>Issy Faulkner</t>
  </si>
  <si>
    <t>Jade Rule</t>
  </si>
  <si>
    <t>Jessica Ralfs</t>
  </si>
  <si>
    <t>Acle High</t>
  </si>
  <si>
    <t>Jill Wright</t>
  </si>
  <si>
    <t>Josephine Rourke</t>
  </si>
  <si>
    <t>Katie Lal</t>
  </si>
  <si>
    <t>Laura Adams</t>
  </si>
  <si>
    <t>Laura Sweeney</t>
  </si>
  <si>
    <t>Aylsham High School</t>
  </si>
  <si>
    <t>Lauren Broadbent</t>
  </si>
  <si>
    <t>Halsteead</t>
  </si>
  <si>
    <t>Lauren Clipstone</t>
  </si>
  <si>
    <t>Lauren Wilkinson</t>
  </si>
  <si>
    <t>Lydia Inglis</t>
  </si>
  <si>
    <t>Maria Smith</t>
  </si>
  <si>
    <t>Braintree and Bocking SC</t>
  </si>
  <si>
    <t>Millie Farmer</t>
  </si>
  <si>
    <t>Rachael Hopley</t>
  </si>
  <si>
    <t>Rachael Seaman</t>
  </si>
  <si>
    <t>Rachel SADLER</t>
  </si>
  <si>
    <t>Eastbrook Comprehensive</t>
  </si>
  <si>
    <t>Rebecca Eggar</t>
  </si>
  <si>
    <t>Rebecca Lemon</t>
  </si>
  <si>
    <t>Rebecca Stanley</t>
  </si>
  <si>
    <t>Mayesbrook AC</t>
  </si>
  <si>
    <t>Sally Strange</t>
  </si>
  <si>
    <t>Sky Draper</t>
  </si>
  <si>
    <t>Amersham Tristars</t>
  </si>
  <si>
    <t>Sonia Elder</t>
  </si>
  <si>
    <t>Sophie Coldwell</t>
  </si>
  <si>
    <t>Stephanie ASHURST</t>
  </si>
  <si>
    <t>Anglo European</t>
  </si>
  <si>
    <t>Ben Sambrook</t>
  </si>
  <si>
    <t>M11/12</t>
  </si>
  <si>
    <t>Chris Wright</t>
  </si>
  <si>
    <t>Aylsham High</t>
  </si>
  <si>
    <t>Daniel Cordukes</t>
  </si>
  <si>
    <t>Dominic Waters</t>
  </si>
  <si>
    <t>Broadland High School</t>
  </si>
  <si>
    <t>Harry Scargill</t>
  </si>
  <si>
    <t>Jake Ashworth</t>
  </si>
  <si>
    <t>Josh Sambrook</t>
  </si>
  <si>
    <t>Joshua Page</t>
  </si>
  <si>
    <t>Acle High School</t>
  </si>
  <si>
    <t>Luke Robson</t>
  </si>
  <si>
    <t>Matthew Billing</t>
  </si>
  <si>
    <t>Philip Read</t>
  </si>
  <si>
    <t>Adam Edwards</t>
  </si>
  <si>
    <t>Adam Potter</t>
  </si>
  <si>
    <t>Adam Tapley</t>
  </si>
  <si>
    <t>Andrew Revell</t>
  </si>
  <si>
    <t>Ben Yates</t>
  </si>
  <si>
    <t>Eastwood School</t>
  </si>
  <si>
    <t>Connor Delaney</t>
  </si>
  <si>
    <t>Connor Dyer</t>
  </si>
  <si>
    <t>David Strange</t>
  </si>
  <si>
    <t>DEN BRANDE Jans VAN</t>
  </si>
  <si>
    <t>Greg Summers</t>
  </si>
  <si>
    <t>Swim 4 Tri</t>
  </si>
  <si>
    <t>Heinrich Watson-Miller</t>
  </si>
  <si>
    <t>Hugo Robinson</t>
  </si>
  <si>
    <t>Jack Seccombe</t>
  </si>
  <si>
    <t>Jack Spence</t>
  </si>
  <si>
    <t>Jet Stream Tri</t>
  </si>
  <si>
    <t>Jack Walsh</t>
  </si>
  <si>
    <t>Jak Middleton</t>
  </si>
  <si>
    <t>Jake Housego</t>
  </si>
  <si>
    <t>White Oak Swim Club</t>
  </si>
  <si>
    <t>James Winnell</t>
  </si>
  <si>
    <t>Basildon Phoenix</t>
  </si>
  <si>
    <t>Jamie Hayhurst</t>
  </si>
  <si>
    <t>Camden Tri</t>
  </si>
  <si>
    <t>Jens Van den Brande</t>
  </si>
  <si>
    <t>Joseph Rivers</t>
  </si>
  <si>
    <t>Kieran Bliss</t>
  </si>
  <si>
    <t>Kieran Wye</t>
  </si>
  <si>
    <t>Liam McElroy</t>
  </si>
  <si>
    <t>Luke Penney</t>
  </si>
  <si>
    <t>Mark Watton</t>
  </si>
  <si>
    <t>Matt Rawbin</t>
  </si>
  <si>
    <t>Triton Tri</t>
  </si>
  <si>
    <t>Michael KAKOULLIS</t>
  </si>
  <si>
    <t>Brentwood School</t>
  </si>
  <si>
    <t>Michael Revell</t>
  </si>
  <si>
    <t>Oliver Hammond</t>
  </si>
  <si>
    <t>Oliver Thornton</t>
  </si>
  <si>
    <t>Phillip HOWARD</t>
  </si>
  <si>
    <t>St Peter's School</t>
  </si>
  <si>
    <t>Reece Ballett</t>
  </si>
  <si>
    <t>Richard Clarke</t>
  </si>
  <si>
    <t>Ryan Waters</t>
  </si>
  <si>
    <t>Scott Edwards</t>
  </si>
  <si>
    <t>Theo Chesney-Beales</t>
  </si>
  <si>
    <t>Thomas Johnston</t>
  </si>
  <si>
    <t>Tom Hobson</t>
  </si>
  <si>
    <t>William Bournes</t>
  </si>
  <si>
    <t>William Kingsmill</t>
  </si>
  <si>
    <t>Abi Pigney</t>
  </si>
  <si>
    <t>F13/14</t>
  </si>
  <si>
    <t>Alice BENTLEY</t>
  </si>
  <si>
    <t>Amy Dive</t>
  </si>
  <si>
    <t>Anna Wasden</t>
  </si>
  <si>
    <t>Ashleigh Smith</t>
  </si>
  <si>
    <t>Thorpe St Andrew School</t>
  </si>
  <si>
    <t>Becky Hewitt</t>
  </si>
  <si>
    <t>Swim for Tri</t>
  </si>
  <si>
    <t>Bethan Waters</t>
  </si>
  <si>
    <t>Bethany Hawkins</t>
  </si>
  <si>
    <t>Team Viper</t>
  </si>
  <si>
    <t>Bethany Mahon</t>
  </si>
  <si>
    <t>Cecilia Cadman</t>
  </si>
  <si>
    <t>Daniella Rourke</t>
  </si>
  <si>
    <t>Devon Byrne</t>
  </si>
  <si>
    <t>Eleanor Morton</t>
  </si>
  <si>
    <t>Elliott Eveleigh</t>
  </si>
  <si>
    <t>Emily Ballard</t>
  </si>
  <si>
    <t>Billericay School</t>
  </si>
  <si>
    <t>Emily Ives</t>
  </si>
  <si>
    <t>Emma Jones</t>
  </si>
  <si>
    <t>Fiona Goodacre</t>
  </si>
  <si>
    <t>Henrietta Mann</t>
  </si>
  <si>
    <t>Jodie Hands</t>
  </si>
  <si>
    <t>Katie Hill</t>
  </si>
  <si>
    <t>Katrina Entwistle</t>
  </si>
  <si>
    <t>Kim Wilkinson</t>
  </si>
  <si>
    <t>Kirsty Barrett</t>
  </si>
  <si>
    <t>Lara Nyman</t>
  </si>
  <si>
    <t>Laura Revell</t>
  </si>
  <si>
    <t>Lauren Baker</t>
  </si>
  <si>
    <t>Lauren Wye</t>
  </si>
  <si>
    <t>Molly Renfer</t>
  </si>
  <si>
    <t>Neha Dabhi</t>
  </si>
  <si>
    <t>Rosie Jackson</t>
  </si>
  <si>
    <t>Samantha Eggar</t>
  </si>
  <si>
    <t>Scarlett Douglas</t>
  </si>
  <si>
    <t>Thorpe St Andrew</t>
  </si>
  <si>
    <t>Sidnie Sales</t>
  </si>
  <si>
    <t>Stephanie Croucher</t>
  </si>
  <si>
    <t>Stevie COKER</t>
  </si>
  <si>
    <t>Warren Comprehensive</t>
  </si>
  <si>
    <t>Verity Blyth</t>
  </si>
  <si>
    <t>Zoey LITTLECHILD</t>
  </si>
  <si>
    <t>Zoey Littlechild</t>
  </si>
  <si>
    <t>M13/14</t>
  </si>
  <si>
    <t>Alexander Groiss</t>
  </si>
  <si>
    <t>Unatttached</t>
  </si>
  <si>
    <t>Alexander Jackson</t>
  </si>
  <si>
    <t>Alexander RICHARDS</t>
  </si>
  <si>
    <t>Epping Forest Swim Club</t>
  </si>
  <si>
    <t>Alfred Chapman</t>
  </si>
  <si>
    <t>Alistair SALES</t>
  </si>
  <si>
    <t>Anthony Hodges</t>
  </si>
  <si>
    <t>Anthony Rawbin</t>
  </si>
  <si>
    <t xml:space="preserve">Shelford Rugby Tri Team </t>
  </si>
  <si>
    <t>Ben Robson</t>
  </si>
  <si>
    <t>Callum Norfolk</t>
  </si>
  <si>
    <t>Christopher Warner</t>
  </si>
  <si>
    <t>Harwich Swimming Club</t>
  </si>
  <si>
    <t>Craig Rata</t>
  </si>
  <si>
    <t>David Lambert</t>
  </si>
  <si>
    <t>Duncan Drysdale</t>
  </si>
  <si>
    <t>Jack Wootton</t>
  </si>
  <si>
    <t>Jake Norton</t>
  </si>
  <si>
    <t>Josh SMITH</t>
  </si>
  <si>
    <t>St Martins, Hutton</t>
  </si>
  <si>
    <t>Liam Osborne</t>
  </si>
  <si>
    <t>Diss High School</t>
  </si>
  <si>
    <t>Liam Smith</t>
  </si>
  <si>
    <t>Matthew Baker</t>
  </si>
  <si>
    <t>Matthew Cook</t>
  </si>
  <si>
    <t>Mildenhall CC</t>
  </si>
  <si>
    <t>Matthew Lemon</t>
  </si>
  <si>
    <t>Matthew Saunders</t>
  </si>
  <si>
    <t>Matthew Wilkinson</t>
  </si>
  <si>
    <t>Matthew Winnell</t>
  </si>
  <si>
    <t>Misha NEWMAN</t>
  </si>
  <si>
    <t>Nathan Glover</t>
  </si>
  <si>
    <t>Nathan Smoothy</t>
  </si>
  <si>
    <t>Ollie Lamb</t>
  </si>
  <si>
    <t>Ross Summers</t>
  </si>
  <si>
    <t>Sam Capp</t>
  </si>
  <si>
    <t xml:space="preserve">Jetstream Tri </t>
  </si>
  <si>
    <t>Scott Rata</t>
  </si>
  <si>
    <t>Sean Tomlin</t>
  </si>
  <si>
    <t>Thomas Carr</t>
  </si>
  <si>
    <t>Tim Evans</t>
  </si>
  <si>
    <t>Timothy Dwyer</t>
  </si>
  <si>
    <t>Tom Spry</t>
  </si>
  <si>
    <t>Vasudev Zaver</t>
  </si>
  <si>
    <t>William Adams</t>
  </si>
  <si>
    <t>William Meadows</t>
  </si>
  <si>
    <t>Club</t>
  </si>
  <si>
    <t>winner</t>
  </si>
  <si>
    <t xml:space="preserve">Epping </t>
  </si>
  <si>
    <t>Hannah GILLESPIE</t>
  </si>
  <si>
    <t>Rosie WARD</t>
  </si>
  <si>
    <t>George COOK</t>
  </si>
  <si>
    <t>Callum RULE</t>
  </si>
  <si>
    <t>Emma RATA</t>
  </si>
  <si>
    <t>Molly MCKENZIE</t>
  </si>
  <si>
    <t>Annabelle GRAHAM</t>
  </si>
  <si>
    <t>Anna SALES</t>
  </si>
  <si>
    <t>Lydia HALLAM</t>
  </si>
  <si>
    <t>James KIDD</t>
  </si>
  <si>
    <t>Matthew DAWE</t>
  </si>
  <si>
    <t>Alexandra ROSE</t>
  </si>
  <si>
    <t>Rebecca STANLEY</t>
  </si>
  <si>
    <t>Jade RULE</t>
  </si>
  <si>
    <t>Charlotte OLSON</t>
  </si>
  <si>
    <t>Millie FARMER</t>
  </si>
  <si>
    <t>Danielle CROUCHER</t>
  </si>
  <si>
    <t>Josephine ROURKE</t>
  </si>
  <si>
    <t>Matt RAWBIN</t>
  </si>
  <si>
    <t>Reece BALLETT</t>
  </si>
  <si>
    <t>adam EDWARDS</t>
  </si>
  <si>
    <t>William KINGSMILL</t>
  </si>
  <si>
    <t>Lara NYMAN</t>
  </si>
  <si>
    <t>Neha DABHI</t>
  </si>
  <si>
    <t>Sidnie SALES</t>
  </si>
  <si>
    <t>Becky HEWITT</t>
  </si>
  <si>
    <t>Chelsea MCKENZIE</t>
  </si>
  <si>
    <t>Stephanie CROUCHER</t>
  </si>
  <si>
    <t>Daniella ROURKE</t>
  </si>
  <si>
    <t>Craig RATA</t>
  </si>
  <si>
    <t>Anthony RAWBIN</t>
  </si>
  <si>
    <t>Timothy DWYER</t>
  </si>
  <si>
    <t>Matthew WILKINSON</t>
  </si>
  <si>
    <t>Alexandra Rose</t>
  </si>
  <si>
    <t>Chelsea McKenzie</t>
  </si>
  <si>
    <t>Ellen Gillespie</t>
  </si>
  <si>
    <t>Lucy Haines</t>
  </si>
  <si>
    <t>Lorna Robinson</t>
  </si>
  <si>
    <t>Charlotte Rule</t>
  </si>
  <si>
    <t>Grace Hellier</t>
  </si>
  <si>
    <t>Helena Pumfrey</t>
  </si>
  <si>
    <t>Madeleine Lewinski</t>
  </si>
  <si>
    <t>Harrie O'Keefe</t>
  </si>
  <si>
    <t>Alice Kerr</t>
  </si>
  <si>
    <t>Gabriel Summers</t>
  </si>
  <si>
    <t>Molly Mckenzie</t>
  </si>
  <si>
    <t>Charlotte Gillard</t>
  </si>
  <si>
    <t>Annabelle Graham</t>
  </si>
  <si>
    <t>Hayley Warrington</t>
  </si>
  <si>
    <t>Holly Charles</t>
  </si>
  <si>
    <t>Eleanor Norman</t>
  </si>
  <si>
    <t>Jessica Hill</t>
  </si>
  <si>
    <t>Olivia Abbott</t>
  </si>
  <si>
    <t>Matthew Aldous-Horne</t>
  </si>
  <si>
    <t>Sebastian Pettican</t>
  </si>
  <si>
    <t>Gwilym Davies</t>
  </si>
  <si>
    <t>Jamie Gregory</t>
  </si>
  <si>
    <t>Henry Kingsmill</t>
  </si>
  <si>
    <t>Holly Gannon</t>
  </si>
  <si>
    <t>Bethany Spalding</t>
  </si>
  <si>
    <t>Suzanne Pitts</t>
  </si>
  <si>
    <t>Jessica Stewart</t>
  </si>
  <si>
    <t>Maddy Hallwood</t>
  </si>
  <si>
    <t>Tamsin Drysdale</t>
  </si>
  <si>
    <t>Hugh Thomson</t>
  </si>
  <si>
    <t>Peter Rees</t>
  </si>
  <si>
    <t>Hayden Byrne</t>
  </si>
  <si>
    <t>Ben Snaith</t>
  </si>
  <si>
    <t>James Hill</t>
  </si>
  <si>
    <t>Joe Hellier</t>
  </si>
  <si>
    <t>Samuel Levitt</t>
  </si>
  <si>
    <t>Ross Anderson</t>
  </si>
  <si>
    <t>Niall Kelly</t>
  </si>
  <si>
    <t>Chelsea Mckenzie</t>
  </si>
  <si>
    <t>Lucy Charles</t>
  </si>
  <si>
    <t>Josephine Pratiwi</t>
  </si>
  <si>
    <t>Chantal Grimshaw</t>
  </si>
  <si>
    <t>Alice Bentley</t>
  </si>
  <si>
    <t>Emma Warrington</t>
  </si>
  <si>
    <t>Katie Tindall</t>
  </si>
  <si>
    <t>Luke Robinson</t>
  </si>
  <si>
    <t>Benjamin Swindell</t>
  </si>
  <si>
    <t>Ben Meggitt</t>
  </si>
  <si>
    <t>Ben Mason</t>
  </si>
  <si>
    <t>Thomas Pattison</t>
  </si>
  <si>
    <t>Ned Brown</t>
  </si>
  <si>
    <t>William Brown</t>
  </si>
  <si>
    <t>Max Brown</t>
  </si>
  <si>
    <t>Nicholas Barry-Parker</t>
  </si>
  <si>
    <t>Sam Cranwell</t>
  </si>
  <si>
    <t>Matthew Hill</t>
  </si>
  <si>
    <t>Madeline HENDERSON</t>
  </si>
  <si>
    <t>Ellen GILlESPIE</t>
  </si>
</sst>
</file>

<file path=xl/styles.xml><?xml version="1.0" encoding="utf-8"?>
<styleSheet xmlns="http://schemas.openxmlformats.org/spreadsheetml/2006/main">
  <numFmts count="4">
    <numFmt numFmtId="164" formatCode="hh:mm:ss;@"/>
    <numFmt numFmtId="165" formatCode="[$-F400]h:mm:ss\ AM/PM"/>
    <numFmt numFmtId="166" formatCode="0.00000"/>
    <numFmt numFmtId="172" formatCode="0.000000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0" borderId="0" xfId="0" applyNumberFormat="1" applyFont="1"/>
    <xf numFmtId="2" fontId="3" fillId="2" borderId="0" xfId="0" applyNumberFormat="1" applyFont="1" applyFill="1"/>
    <xf numFmtId="2" fontId="3" fillId="3" borderId="0" xfId="0" applyNumberFormat="1" applyFont="1" applyFill="1"/>
    <xf numFmtId="2" fontId="4" fillId="0" borderId="0" xfId="0" applyNumberFormat="1" applyFont="1"/>
    <xf numFmtId="2" fontId="4" fillId="2" borderId="0" xfId="0" applyNumberFormat="1" applyFont="1" applyFill="1"/>
    <xf numFmtId="2" fontId="4" fillId="3" borderId="0" xfId="0" applyNumberFormat="1" applyFont="1" applyFill="1"/>
    <xf numFmtId="0" fontId="5" fillId="0" borderId="0" xfId="0" applyFont="1"/>
    <xf numFmtId="0" fontId="7" fillId="0" borderId="0" xfId="0" applyFont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4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/>
    <xf numFmtId="2" fontId="7" fillId="0" borderId="7" xfId="0" applyNumberFormat="1" applyFont="1" applyFill="1" applyBorder="1"/>
    <xf numFmtId="2" fontId="3" fillId="4" borderId="0" xfId="0" applyNumberFormat="1" applyFont="1" applyFill="1"/>
    <xf numFmtId="2" fontId="10" fillId="4" borderId="0" xfId="0" applyNumberFormat="1" applyFont="1" applyFill="1"/>
    <xf numFmtId="1" fontId="3" fillId="0" borderId="0" xfId="0" applyNumberFormat="1" applyFont="1"/>
    <xf numFmtId="1" fontId="10" fillId="4" borderId="0" xfId="0" applyNumberFormat="1" applyFont="1" applyFill="1"/>
    <xf numFmtId="1" fontId="4" fillId="0" borderId="0" xfId="0" applyNumberFormat="1" applyFont="1"/>
    <xf numFmtId="166" fontId="3" fillId="0" borderId="0" xfId="0" applyNumberFormat="1" applyFont="1"/>
    <xf numFmtId="166" fontId="3" fillId="4" borderId="0" xfId="0" applyNumberFormat="1" applyFont="1" applyFill="1"/>
    <xf numFmtId="166" fontId="4" fillId="0" borderId="0" xfId="0" applyNumberFormat="1" applyFont="1"/>
    <xf numFmtId="0" fontId="3" fillId="0" borderId="0" xfId="0" applyFont="1"/>
    <xf numFmtId="164" fontId="3" fillId="2" borderId="0" xfId="0" applyNumberFormat="1" applyFont="1" applyFill="1"/>
    <xf numFmtId="164" fontId="0" fillId="2" borderId="0" xfId="0" applyNumberFormat="1" applyFill="1"/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0" fillId="2" borderId="11" xfId="0" applyFill="1" applyBorder="1"/>
    <xf numFmtId="0" fontId="0" fillId="2" borderId="12" xfId="0" applyFill="1" applyBorder="1"/>
    <xf numFmtId="21" fontId="0" fillId="2" borderId="12" xfId="0" applyNumberFormat="1" applyFill="1" applyBorder="1"/>
    <xf numFmtId="2" fontId="0" fillId="2" borderId="13" xfId="0" applyNumberFormat="1" applyFill="1" applyBorder="1"/>
    <xf numFmtId="0" fontId="0" fillId="2" borderId="14" xfId="0" applyFill="1" applyBorder="1"/>
    <xf numFmtId="0" fontId="0" fillId="2" borderId="9" xfId="0" applyFill="1" applyBorder="1"/>
    <xf numFmtId="21" fontId="0" fillId="2" borderId="9" xfId="0" applyNumberFormat="1" applyFill="1" applyBorder="1"/>
    <xf numFmtId="2" fontId="0" fillId="2" borderId="15" xfId="0" applyNumberFormat="1" applyFill="1" applyBorder="1"/>
    <xf numFmtId="0" fontId="0" fillId="2" borderId="16" xfId="0" applyFill="1" applyBorder="1"/>
    <xf numFmtId="0" fontId="0" fillId="2" borderId="17" xfId="0" applyFill="1" applyBorder="1"/>
    <xf numFmtId="2" fontId="0" fillId="2" borderId="18" xfId="0" applyNumberFormat="1" applyFill="1" applyBorder="1"/>
    <xf numFmtId="0" fontId="0" fillId="3" borderId="11" xfId="0" applyFill="1" applyBorder="1"/>
    <xf numFmtId="0" fontId="0" fillId="3" borderId="12" xfId="0" applyFill="1" applyBorder="1"/>
    <xf numFmtId="21" fontId="0" fillId="3" borderId="12" xfId="0" applyNumberFormat="1" applyFill="1" applyBorder="1"/>
    <xf numFmtId="2" fontId="0" fillId="3" borderId="13" xfId="0" applyNumberFormat="1" applyFill="1" applyBorder="1"/>
    <xf numFmtId="0" fontId="0" fillId="3" borderId="14" xfId="0" applyFill="1" applyBorder="1"/>
    <xf numFmtId="0" fontId="0" fillId="3" borderId="9" xfId="0" applyFill="1" applyBorder="1"/>
    <xf numFmtId="21" fontId="0" fillId="3" borderId="9" xfId="0" applyNumberFormat="1" applyFill="1" applyBorder="1"/>
    <xf numFmtId="2" fontId="0" fillId="3" borderId="15" xfId="0" applyNumberFormat="1" applyFill="1" applyBorder="1"/>
    <xf numFmtId="0" fontId="0" fillId="3" borderId="16" xfId="0" applyFill="1" applyBorder="1"/>
    <xf numFmtId="0" fontId="0" fillId="3" borderId="17" xfId="0" applyFill="1" applyBorder="1"/>
    <xf numFmtId="2" fontId="0" fillId="3" borderId="18" xfId="0" applyNumberFormat="1" applyFill="1" applyBorder="1"/>
    <xf numFmtId="2" fontId="4" fillId="0" borderId="0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12" fillId="0" borderId="0" xfId="0" applyFont="1"/>
    <xf numFmtId="0" fontId="12" fillId="0" borderId="0" xfId="0" applyFont="1" applyBorder="1"/>
    <xf numFmtId="2" fontId="12" fillId="0" borderId="0" xfId="0" applyNumberFormat="1" applyFont="1" applyBorder="1"/>
    <xf numFmtId="0" fontId="11" fillId="0" borderId="0" xfId="1" applyAlignment="1" applyProtection="1">
      <alignment horizontal="left"/>
    </xf>
    <xf numFmtId="0" fontId="9" fillId="0" borderId="0" xfId="0" applyFont="1"/>
    <xf numFmtId="0" fontId="11" fillId="0" borderId="0" xfId="1" applyFont="1" applyAlignment="1" applyProtection="1">
      <alignment horizontal="left"/>
    </xf>
    <xf numFmtId="164" fontId="1" fillId="2" borderId="0" xfId="0" applyNumberFormat="1" applyFont="1" applyFill="1"/>
    <xf numFmtId="0" fontId="9" fillId="0" borderId="8" xfId="0" applyFont="1" applyBorder="1"/>
    <xf numFmtId="0" fontId="3" fillId="0" borderId="8" xfId="0" applyFont="1" applyBorder="1"/>
    <xf numFmtId="0" fontId="3" fillId="0" borderId="9" xfId="0" applyFont="1" applyBorder="1"/>
    <xf numFmtId="2" fontId="3" fillId="0" borderId="10" xfId="0" applyNumberFormat="1" applyFont="1" applyBorder="1"/>
    <xf numFmtId="0" fontId="11" fillId="2" borderId="0" xfId="1" applyFont="1" applyFill="1" applyAlignment="1" applyProtection="1"/>
    <xf numFmtId="1" fontId="12" fillId="0" borderId="0" xfId="0" applyNumberFormat="1" applyFont="1"/>
    <xf numFmtId="2" fontId="0" fillId="3" borderId="0" xfId="0" applyNumberFormat="1" applyFill="1"/>
    <xf numFmtId="2" fontId="11" fillId="3" borderId="0" xfId="1" applyNumberFormat="1" applyFill="1" applyAlignment="1" applyProtection="1"/>
    <xf numFmtId="2" fontId="11" fillId="3" borderId="0" xfId="1" applyNumberFormat="1" applyFont="1" applyFill="1" applyAlignment="1" applyProtection="1"/>
    <xf numFmtId="0" fontId="11" fillId="0" borderId="0" xfId="1" applyAlignment="1" applyProtection="1"/>
    <xf numFmtId="0" fontId="11" fillId="3" borderId="0" xfId="1" applyFont="1" applyFill="1" applyAlignment="1" applyProtection="1"/>
    <xf numFmtId="0" fontId="0" fillId="2" borderId="19" xfId="0" applyFill="1" applyBorder="1"/>
    <xf numFmtId="0" fontId="0" fillId="2" borderId="8" xfId="0" applyFill="1" applyBorder="1"/>
    <xf numFmtId="0" fontId="0" fillId="2" borderId="20" xfId="0" applyFill="1" applyBorder="1"/>
    <xf numFmtId="0" fontId="0" fillId="3" borderId="19" xfId="0" applyFill="1" applyBorder="1"/>
    <xf numFmtId="0" fontId="0" fillId="3" borderId="8" xfId="0" applyFill="1" applyBorder="1"/>
    <xf numFmtId="0" fontId="0" fillId="3" borderId="20" xfId="0" applyFill="1" applyBorder="1"/>
    <xf numFmtId="0" fontId="0" fillId="5" borderId="11" xfId="0" applyFill="1" applyBorder="1"/>
    <xf numFmtId="0" fontId="0" fillId="5" borderId="12" xfId="0" applyFill="1" applyBorder="1"/>
    <xf numFmtId="2" fontId="0" fillId="5" borderId="13" xfId="0" applyNumberFormat="1" applyFill="1" applyBorder="1"/>
    <xf numFmtId="0" fontId="0" fillId="5" borderId="14" xfId="0" applyFill="1" applyBorder="1"/>
    <xf numFmtId="0" fontId="0" fillId="5" borderId="9" xfId="0" applyFill="1" applyBorder="1"/>
    <xf numFmtId="2" fontId="0" fillId="5" borderId="15" xfId="0" applyNumberFormat="1" applyFill="1" applyBorder="1"/>
    <xf numFmtId="165" fontId="0" fillId="3" borderId="9" xfId="0" applyNumberFormat="1" applyFill="1" applyBorder="1"/>
    <xf numFmtId="0" fontId="11" fillId="2" borderId="0" xfId="1" applyFill="1" applyAlignment="1" applyProtection="1"/>
    <xf numFmtId="2" fontId="11" fillId="2" borderId="0" xfId="1" applyNumberFormat="1" applyFill="1" applyAlignment="1" applyProtection="1"/>
    <xf numFmtId="0" fontId="11" fillId="3" borderId="0" xfId="1" applyFill="1" applyAlignment="1" applyProtection="1"/>
    <xf numFmtId="0" fontId="2" fillId="0" borderId="0" xfId="0" applyFont="1"/>
    <xf numFmtId="165" fontId="2" fillId="0" borderId="0" xfId="0" applyNumberFormat="1" applyFont="1"/>
    <xf numFmtId="21" fontId="0" fillId="2" borderId="17" xfId="0" applyNumberFormat="1" applyFill="1" applyBorder="1"/>
    <xf numFmtId="21" fontId="0" fillId="3" borderId="17" xfId="0" applyNumberFormat="1" applyFill="1" applyBorder="1"/>
    <xf numFmtId="164" fontId="11" fillId="2" borderId="0" xfId="1" applyNumberFormat="1" applyFill="1" applyAlignment="1" applyProtection="1"/>
    <xf numFmtId="166" fontId="4" fillId="6" borderId="0" xfId="0" applyNumberFormat="1" applyFont="1" applyFill="1"/>
    <xf numFmtId="2" fontId="4" fillId="6" borderId="0" xfId="0" applyNumberFormat="1" applyFont="1" applyFill="1"/>
    <xf numFmtId="1" fontId="4" fillId="6" borderId="0" xfId="0" applyNumberFormat="1" applyFont="1" applyFill="1"/>
    <xf numFmtId="2" fontId="0" fillId="6" borderId="0" xfId="0" applyNumberFormat="1" applyFill="1"/>
    <xf numFmtId="0" fontId="0" fillId="6" borderId="0" xfId="0" applyFill="1"/>
    <xf numFmtId="172" fontId="4" fillId="0" borderId="0" xfId="0" applyNumberFormat="1" applyFont="1"/>
    <xf numFmtId="165" fontId="0" fillId="3" borderId="17" xfId="0" applyNumberFormat="1" applyFill="1" applyBorder="1"/>
    <xf numFmtId="0" fontId="8" fillId="0" borderId="2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2" workbookViewId="0">
      <selection activeCell="B13" sqref="B13"/>
    </sheetView>
  </sheetViews>
  <sheetFormatPr defaultRowHeight="12.75"/>
  <cols>
    <col min="1" max="1" width="16.140625" customWidth="1"/>
    <col min="2" max="2" width="16.5703125" bestFit="1" customWidth="1"/>
    <col min="3" max="3" width="11.140625" bestFit="1" customWidth="1"/>
    <col min="4" max="4" width="11.85546875" bestFit="1" customWidth="1"/>
    <col min="5" max="5" width="14.140625" customWidth="1"/>
  </cols>
  <sheetData>
    <row r="1" spans="1:7">
      <c r="B1" s="59"/>
      <c r="C1" s="59"/>
      <c r="D1" s="59"/>
      <c r="E1" s="60"/>
    </row>
    <row r="2" spans="1:7" ht="18">
      <c r="A2" s="61" t="s">
        <v>19</v>
      </c>
      <c r="B2" s="62"/>
      <c r="C2" s="62"/>
      <c r="D2" s="62"/>
      <c r="E2" s="63"/>
    </row>
    <row r="3" spans="1:7">
      <c r="A3" s="30"/>
      <c r="B3" s="59"/>
      <c r="C3" s="59"/>
      <c r="D3" s="59"/>
      <c r="E3" s="60"/>
    </row>
    <row r="4" spans="1:7">
      <c r="A4" s="31" t="s">
        <v>12</v>
      </c>
      <c r="B4" s="6" t="s">
        <v>13</v>
      </c>
      <c r="G4" s="77"/>
    </row>
    <row r="5" spans="1:7">
      <c r="A5" s="32"/>
      <c r="B5" s="74"/>
    </row>
    <row r="6" spans="1:7">
      <c r="A6" s="72"/>
      <c r="B6" s="94"/>
    </row>
    <row r="7" spans="1:7">
      <c r="A7" s="92" t="s">
        <v>18</v>
      </c>
      <c r="B7" s="75"/>
    </row>
    <row r="8" spans="1:7">
      <c r="A8" s="92" t="s">
        <v>20</v>
      </c>
      <c r="B8" s="75" t="s">
        <v>18</v>
      </c>
    </row>
    <row r="9" spans="1:7">
      <c r="A9" s="93" t="s">
        <v>21</v>
      </c>
      <c r="B9" s="78" t="s">
        <v>24</v>
      </c>
    </row>
    <row r="10" spans="1:7">
      <c r="A10" s="99"/>
      <c r="B10" s="76" t="s">
        <v>23</v>
      </c>
    </row>
    <row r="11" spans="1:7">
      <c r="A11" s="67"/>
      <c r="B11" s="75" t="s">
        <v>25</v>
      </c>
    </row>
    <row r="12" spans="1:7">
      <c r="A12" s="67"/>
      <c r="B12" s="75"/>
    </row>
    <row r="13" spans="1:7">
      <c r="A13" s="67"/>
      <c r="B13" s="75" t="s">
        <v>15</v>
      </c>
    </row>
    <row r="14" spans="1:7">
      <c r="A14" s="67"/>
      <c r="B14" s="75"/>
    </row>
    <row r="15" spans="1:7">
      <c r="A15" s="67"/>
      <c r="B15" s="75"/>
    </row>
    <row r="16" spans="1:7">
      <c r="A16" s="67"/>
    </row>
    <row r="17" spans="1:5">
      <c r="A17" s="2"/>
      <c r="B17" s="2"/>
      <c r="C17" s="2"/>
      <c r="D17" s="2"/>
      <c r="E17" s="1"/>
    </row>
    <row r="18" spans="1:5" ht="15.75">
      <c r="A18" s="65"/>
      <c r="B18" s="33"/>
      <c r="C18" s="34"/>
      <c r="D18" s="34"/>
      <c r="E18" s="35"/>
    </row>
    <row r="19" spans="1:5">
      <c r="B19" s="66"/>
      <c r="C19" s="34"/>
      <c r="D19" s="34"/>
      <c r="E19" s="35"/>
    </row>
    <row r="20" spans="1:5">
      <c r="B20" s="66"/>
      <c r="C20" s="34"/>
      <c r="D20" s="34"/>
      <c r="E20" s="35"/>
    </row>
    <row r="21" spans="1:5">
      <c r="B21" s="64"/>
      <c r="C21" s="34"/>
      <c r="D21" s="34"/>
      <c r="E21" s="35"/>
    </row>
    <row r="22" spans="1:5">
      <c r="B22" s="64"/>
      <c r="C22" s="34"/>
      <c r="D22" s="34"/>
      <c r="E22" s="35"/>
    </row>
    <row r="23" spans="1:5">
      <c r="B23" s="64"/>
      <c r="C23" s="64"/>
      <c r="D23" s="34"/>
      <c r="E23" s="35"/>
    </row>
  </sheetData>
  <phoneticPr fontId="2" type="noConversion"/>
  <hyperlinks>
    <hyperlink ref="A7" location="Aqua2head" display="Rayleigh"/>
    <hyperlink ref="B8" location="Tri3head" display="Rayleigh"/>
    <hyperlink ref="B10" location="Tri5head" display="Cambridge"/>
    <hyperlink ref="B11" location="Tri6head" display="Upminster"/>
    <hyperlink ref="B13" location="Tri8head" display="Ipswich"/>
    <hyperlink ref="A9" location="Aqua4head" display="East Anglia"/>
    <hyperlink ref="B9" location="Tri4head" display="Norwich"/>
    <hyperlink ref="A8" location="Aqua3head" display="Epping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024"/>
  <sheetViews>
    <sheetView topLeftCell="A737" zoomScale="85" workbookViewId="0">
      <selection activeCell="B742" sqref="B742"/>
    </sheetView>
  </sheetViews>
  <sheetFormatPr defaultRowHeight="12.75"/>
  <cols>
    <col min="1" max="1" width="4" customWidth="1"/>
    <col min="2" max="2" width="22" style="33" customWidth="1"/>
    <col min="3" max="3" width="9.5703125" style="33" bestFit="1" customWidth="1"/>
    <col min="4" max="4" width="28.5703125" style="34" bestFit="1" customWidth="1"/>
    <col min="5" max="5" width="8.140625" style="34" bestFit="1" customWidth="1"/>
    <col min="6" max="6" width="8.5703125" style="35" bestFit="1" customWidth="1"/>
    <col min="7" max="7" width="9.85546875" bestFit="1" customWidth="1"/>
  </cols>
  <sheetData>
    <row r="1" spans="2:7" ht="15.75">
      <c r="B1" s="68" t="s">
        <v>71</v>
      </c>
      <c r="C1" s="68"/>
    </row>
    <row r="2" spans="2:7" ht="13.5" thickBot="1">
      <c r="B2" s="69" t="s">
        <v>3</v>
      </c>
      <c r="C2" s="69" t="s">
        <v>26</v>
      </c>
      <c r="D2" s="70" t="s">
        <v>471</v>
      </c>
      <c r="E2" s="70" t="s">
        <v>14</v>
      </c>
      <c r="F2" s="71" t="s">
        <v>9</v>
      </c>
    </row>
    <row r="3" spans="2:7">
      <c r="B3" s="36" t="s">
        <v>39</v>
      </c>
      <c r="C3" s="79" t="s">
        <v>107</v>
      </c>
      <c r="D3" s="37"/>
      <c r="E3" s="38">
        <v>1.1574074074074073E-5</v>
      </c>
      <c r="F3" s="39"/>
      <c r="G3" t="str">
        <f>IF((ISERROR((VLOOKUP(B3,'Aqua Calcs'!C$2:C$1000,1,FALSE)))),"not eligible","")</f>
        <v/>
      </c>
    </row>
    <row r="4" spans="2:7">
      <c r="B4" s="40" t="s">
        <v>39</v>
      </c>
      <c r="C4" s="80" t="s">
        <v>153</v>
      </c>
      <c r="D4" s="41"/>
      <c r="E4" s="42">
        <v>1.1574074074074073E-5</v>
      </c>
      <c r="F4" s="43"/>
      <c r="G4" t="str">
        <f>IF((ISERROR((VLOOKUP(B4,'Aqua Calcs'!C$2:C$1000,1,FALSE)))),"not eligible","")</f>
        <v/>
      </c>
    </row>
    <row r="5" spans="2:7">
      <c r="B5" s="40" t="s">
        <v>39</v>
      </c>
      <c r="C5" s="80" t="s">
        <v>252</v>
      </c>
      <c r="D5" s="41"/>
      <c r="E5" s="42">
        <v>1.1574074074074073E-5</v>
      </c>
      <c r="F5" s="43"/>
      <c r="G5" t="str">
        <f>IF((ISERROR((VLOOKUP(B5,'Aqua Calcs'!C$2:C$1000,1,FALSE)))),"not eligible","")</f>
        <v/>
      </c>
    </row>
    <row r="6" spans="2:7">
      <c r="B6" s="40" t="s">
        <v>39</v>
      </c>
      <c r="C6" s="80" t="s">
        <v>378</v>
      </c>
      <c r="D6" s="41"/>
      <c r="E6" s="42">
        <v>1.1574074074074073E-5</v>
      </c>
      <c r="F6" s="43"/>
      <c r="G6" t="str">
        <f>IF((ISERROR((VLOOKUP(B6,'Aqua Calcs'!C$2:C$1000,1,FALSE)))),"not eligible","")</f>
        <v/>
      </c>
    </row>
    <row r="7" spans="2:7">
      <c r="B7" s="40" t="s">
        <v>39</v>
      </c>
      <c r="C7" s="80" t="s">
        <v>136</v>
      </c>
      <c r="D7" s="41"/>
      <c r="E7" s="42">
        <v>1.1574074074074073E-5</v>
      </c>
      <c r="F7" s="43"/>
      <c r="G7" t="str">
        <f>IF((ISERROR((VLOOKUP(B7,'Aqua Calcs'!C$2:C$1000,1,FALSE)))),"not eligible","")</f>
        <v/>
      </c>
    </row>
    <row r="8" spans="2:7">
      <c r="B8" s="40" t="s">
        <v>39</v>
      </c>
      <c r="C8" s="80" t="s">
        <v>203</v>
      </c>
      <c r="D8" s="41"/>
      <c r="E8" s="42">
        <v>1.1574074074074073E-5</v>
      </c>
      <c r="F8" s="43"/>
      <c r="G8" t="str">
        <f>IF((ISERROR((VLOOKUP(B8,'Aqua Calcs'!C$2:C$1000,1,FALSE)))),"not eligible","")</f>
        <v/>
      </c>
    </row>
    <row r="9" spans="2:7">
      <c r="B9" s="40" t="s">
        <v>39</v>
      </c>
      <c r="C9" s="80" t="s">
        <v>313</v>
      </c>
      <c r="D9" s="41"/>
      <c r="E9" s="42">
        <v>1.1574074074074073E-5</v>
      </c>
      <c r="F9" s="43"/>
      <c r="G9" t="str">
        <f>IF((ISERROR((VLOOKUP(B9,'Aqua Calcs'!C$2:C$1000,1,FALSE)))),"not eligible","")</f>
        <v/>
      </c>
    </row>
    <row r="10" spans="2:7">
      <c r="B10" s="40" t="s">
        <v>39</v>
      </c>
      <c r="C10" s="80" t="s">
        <v>423</v>
      </c>
      <c r="D10" s="41"/>
      <c r="E10" s="42">
        <v>1.1574074074074073E-5</v>
      </c>
      <c r="F10" s="43"/>
      <c r="G10" t="str">
        <f>IF((ISERROR((VLOOKUP(B10,'Aqua Calcs'!C$2:C$1000,1,FALSE)))),"not eligible","")</f>
        <v/>
      </c>
    </row>
    <row r="11" spans="2:7">
      <c r="B11" s="40" t="s">
        <v>17</v>
      </c>
      <c r="C11" s="80">
        <f>VLOOKUP(B11,name,2,FALSE)</f>
        <v>0</v>
      </c>
      <c r="D11" s="80">
        <f t="shared" ref="D11:D24" si="0">VLOOKUP(B11,name,3,FALSE)</f>
        <v>0</v>
      </c>
      <c r="E11" s="42"/>
      <c r="F11" s="43" t="e">
        <f>(VLOOKUP(C11,C$3:E$10,3,FALSE))/(E11/10000)</f>
        <v>#N/A</v>
      </c>
      <c r="G11" t="str">
        <f>IF((ISERROR((VLOOKUP(B11,'Aqua Calcs'!C$2:C$1000,1,FALSE)))),"not eligible","")</f>
        <v/>
      </c>
    </row>
    <row r="12" spans="2:7">
      <c r="B12" s="40" t="s">
        <v>17</v>
      </c>
      <c r="C12" s="80">
        <f t="shared" ref="C12:C24" si="1">VLOOKUP(B12,name,2,FALSE)</f>
        <v>0</v>
      </c>
      <c r="D12" s="80">
        <f t="shared" si="0"/>
        <v>0</v>
      </c>
      <c r="E12" s="42"/>
      <c r="F12" s="43" t="e">
        <f t="shared" ref="F12:F24" si="2">(VLOOKUP(C12,C$197:E$204,3,FALSE))/(E12/10000)</f>
        <v>#N/A</v>
      </c>
      <c r="G12" t="str">
        <f>IF((ISERROR((VLOOKUP(B12,'Aqua Calcs'!C$2:C$1000,1,FALSE)))),"not eligible","")</f>
        <v/>
      </c>
    </row>
    <row r="13" spans="2:7">
      <c r="B13" s="40" t="s">
        <v>17</v>
      </c>
      <c r="C13" s="80">
        <f t="shared" si="1"/>
        <v>0</v>
      </c>
      <c r="D13" s="80">
        <f t="shared" si="0"/>
        <v>0</v>
      </c>
      <c r="E13" s="42"/>
      <c r="F13" s="43" t="e">
        <f t="shared" si="2"/>
        <v>#N/A</v>
      </c>
      <c r="G13" t="str">
        <f>IF((ISERROR((VLOOKUP(B13,'Aqua Calcs'!C$2:C$1000,1,FALSE)))),"not eligible","")</f>
        <v/>
      </c>
    </row>
    <row r="14" spans="2:7">
      <c r="B14" s="40" t="s">
        <v>17</v>
      </c>
      <c r="C14" s="80">
        <f t="shared" si="1"/>
        <v>0</v>
      </c>
      <c r="D14" s="80">
        <f t="shared" si="0"/>
        <v>0</v>
      </c>
      <c r="E14" s="42"/>
      <c r="F14" s="43" t="e">
        <f t="shared" si="2"/>
        <v>#N/A</v>
      </c>
      <c r="G14" t="str">
        <f>IF((ISERROR((VLOOKUP(B14,'Aqua Calcs'!C$2:C$1000,1,FALSE)))),"not eligible","")</f>
        <v/>
      </c>
    </row>
    <row r="15" spans="2:7">
      <c r="B15" s="40" t="s">
        <v>17</v>
      </c>
      <c r="C15" s="80">
        <f t="shared" si="1"/>
        <v>0</v>
      </c>
      <c r="D15" s="80">
        <f t="shared" si="0"/>
        <v>0</v>
      </c>
      <c r="E15" s="42"/>
      <c r="F15" s="43" t="e">
        <f t="shared" si="2"/>
        <v>#N/A</v>
      </c>
      <c r="G15" t="str">
        <f>IF((ISERROR((VLOOKUP(B15,'Aqua Calcs'!C$2:C$1000,1,FALSE)))),"not eligible","")</f>
        <v/>
      </c>
    </row>
    <row r="16" spans="2:7">
      <c r="B16" s="40" t="s">
        <v>17</v>
      </c>
      <c r="C16" s="80">
        <f t="shared" si="1"/>
        <v>0</v>
      </c>
      <c r="D16" s="80">
        <f t="shared" si="0"/>
        <v>0</v>
      </c>
      <c r="E16" s="42"/>
      <c r="F16" s="43" t="e">
        <f t="shared" si="2"/>
        <v>#N/A</v>
      </c>
      <c r="G16" t="str">
        <f>IF((ISERROR((VLOOKUP(B16,'Aqua Calcs'!C$2:C$1000,1,FALSE)))),"not eligible","")</f>
        <v/>
      </c>
    </row>
    <row r="17" spans="2:7">
      <c r="B17" s="40" t="s">
        <v>17</v>
      </c>
      <c r="C17" s="80">
        <f t="shared" si="1"/>
        <v>0</v>
      </c>
      <c r="D17" s="80">
        <f t="shared" si="0"/>
        <v>0</v>
      </c>
      <c r="E17" s="42"/>
      <c r="F17" s="43" t="e">
        <f t="shared" si="2"/>
        <v>#N/A</v>
      </c>
      <c r="G17" t="str">
        <f>IF((ISERROR((VLOOKUP(B17,'Aqua Calcs'!C$2:C$1000,1,FALSE)))),"not eligible","")</f>
        <v/>
      </c>
    </row>
    <row r="18" spans="2:7">
      <c r="B18" s="40" t="s">
        <v>17</v>
      </c>
      <c r="C18" s="80">
        <f t="shared" si="1"/>
        <v>0</v>
      </c>
      <c r="D18" s="80">
        <f t="shared" si="0"/>
        <v>0</v>
      </c>
      <c r="E18" s="42"/>
      <c r="F18" s="43" t="e">
        <f t="shared" si="2"/>
        <v>#N/A</v>
      </c>
      <c r="G18" t="str">
        <f>IF((ISERROR((VLOOKUP(B18,'Aqua Calcs'!C$2:C$1000,1,FALSE)))),"not eligible","")</f>
        <v/>
      </c>
    </row>
    <row r="19" spans="2:7">
      <c r="B19" s="40" t="s">
        <v>17</v>
      </c>
      <c r="C19" s="80">
        <f t="shared" si="1"/>
        <v>0</v>
      </c>
      <c r="D19" s="80">
        <f t="shared" si="0"/>
        <v>0</v>
      </c>
      <c r="E19" s="42"/>
      <c r="F19" s="43" t="e">
        <f t="shared" si="2"/>
        <v>#N/A</v>
      </c>
      <c r="G19" t="str">
        <f>IF((ISERROR((VLOOKUP(B19,'Aqua Calcs'!C$2:C$1000,1,FALSE)))),"not eligible","")</f>
        <v/>
      </c>
    </row>
    <row r="20" spans="2:7">
      <c r="B20" s="40" t="s">
        <v>17</v>
      </c>
      <c r="C20" s="80">
        <f t="shared" si="1"/>
        <v>0</v>
      </c>
      <c r="D20" s="80">
        <f t="shared" si="0"/>
        <v>0</v>
      </c>
      <c r="E20" s="42"/>
      <c r="F20" s="43" t="e">
        <f t="shared" si="2"/>
        <v>#N/A</v>
      </c>
      <c r="G20" t="str">
        <f>IF((ISERROR((VLOOKUP(B20,'Aqua Calcs'!C$2:C$1000,1,FALSE)))),"not eligible","")</f>
        <v/>
      </c>
    </row>
    <row r="21" spans="2:7">
      <c r="B21" s="40" t="s">
        <v>17</v>
      </c>
      <c r="C21" s="80">
        <f t="shared" si="1"/>
        <v>0</v>
      </c>
      <c r="D21" s="80">
        <f t="shared" si="0"/>
        <v>0</v>
      </c>
      <c r="E21" s="42"/>
      <c r="F21" s="43" t="e">
        <f t="shared" si="2"/>
        <v>#N/A</v>
      </c>
      <c r="G21" t="str">
        <f>IF((ISERROR((VLOOKUP(B21,'Aqua Calcs'!C$2:C$1000,1,FALSE)))),"not eligible","")</f>
        <v/>
      </c>
    </row>
    <row r="22" spans="2:7">
      <c r="B22" s="40" t="s">
        <v>17</v>
      </c>
      <c r="C22" s="80">
        <f t="shared" si="1"/>
        <v>0</v>
      </c>
      <c r="D22" s="80">
        <f t="shared" si="0"/>
        <v>0</v>
      </c>
      <c r="E22" s="42"/>
      <c r="F22" s="43" t="e">
        <f t="shared" si="2"/>
        <v>#N/A</v>
      </c>
      <c r="G22" t="str">
        <f>IF((ISERROR((VLOOKUP(B22,'Aqua Calcs'!C$2:C$1000,1,FALSE)))),"not eligible","")</f>
        <v/>
      </c>
    </row>
    <row r="23" spans="2:7">
      <c r="B23" s="40" t="s">
        <v>17</v>
      </c>
      <c r="C23" s="80">
        <f t="shared" si="1"/>
        <v>0</v>
      </c>
      <c r="D23" s="80">
        <f t="shared" si="0"/>
        <v>0</v>
      </c>
      <c r="E23" s="42"/>
      <c r="F23" s="43" t="e">
        <f t="shared" si="2"/>
        <v>#N/A</v>
      </c>
      <c r="G23" t="str">
        <f>IF((ISERROR((VLOOKUP(B23,'Aqua Calcs'!C$2:C$1000,1,FALSE)))),"not eligible","")</f>
        <v/>
      </c>
    </row>
    <row r="24" spans="2:7">
      <c r="B24" s="40" t="s">
        <v>17</v>
      </c>
      <c r="C24" s="80">
        <f t="shared" si="1"/>
        <v>0</v>
      </c>
      <c r="D24" s="80">
        <f t="shared" si="0"/>
        <v>0</v>
      </c>
      <c r="E24" s="42"/>
      <c r="F24" s="43" t="e">
        <f t="shared" si="2"/>
        <v>#N/A</v>
      </c>
      <c r="G24" t="str">
        <f>IF((ISERROR((VLOOKUP(B24,'Aqua Calcs'!C$2:C$1000,1,FALSE)))),"not eligible","")</f>
        <v/>
      </c>
    </row>
    <row r="25" spans="2:7" ht="13.5" thickBot="1">
      <c r="B25" s="44" t="s">
        <v>17</v>
      </c>
      <c r="C25" s="81"/>
      <c r="D25" s="45"/>
      <c r="E25" s="45"/>
      <c r="F25" s="46" t="e">
        <f>(VLOOKUP(C25,C$3:E$10,3,FALSE))/(E25/10000)</f>
        <v>#N/A</v>
      </c>
      <c r="G25" t="str">
        <f>IF((ISERROR((VLOOKUP(B25,'Aqua Calcs'!C$2:C$1000,1,FALSE)))),"not eligible","")</f>
        <v/>
      </c>
    </row>
    <row r="28" spans="2:7" ht="15.75">
      <c r="B28" s="68" t="s">
        <v>18</v>
      </c>
      <c r="C28" s="68"/>
    </row>
    <row r="29" spans="2:7" ht="13.5" thickBot="1">
      <c r="B29" s="69" t="s">
        <v>3</v>
      </c>
      <c r="C29" s="69"/>
      <c r="D29" s="70" t="s">
        <v>471</v>
      </c>
      <c r="E29" s="70" t="s">
        <v>14</v>
      </c>
      <c r="F29" s="71" t="s">
        <v>9</v>
      </c>
    </row>
    <row r="30" spans="2:7">
      <c r="B30" s="36" t="s">
        <v>39</v>
      </c>
      <c r="C30" s="79" t="s">
        <v>107</v>
      </c>
      <c r="D30" s="37"/>
      <c r="E30" s="42">
        <v>3.1365740740740833E-3</v>
      </c>
      <c r="F30" s="39"/>
      <c r="G30" t="str">
        <f>IF((ISERROR((VLOOKUP(B30,'Aqua Calcs'!C$2:C$1000,1,FALSE)))),"not eligible","")</f>
        <v/>
      </c>
    </row>
    <row r="31" spans="2:7">
      <c r="B31" s="40" t="s">
        <v>39</v>
      </c>
      <c r="C31" s="80" t="s">
        <v>153</v>
      </c>
      <c r="D31" s="41"/>
      <c r="E31" s="42">
        <v>5.5787037037036136E-3</v>
      </c>
      <c r="F31" s="43"/>
      <c r="G31" t="str">
        <f>IF((ISERROR((VLOOKUP(B31,'Aqua Calcs'!C$2:C$1000,1,FALSE)))),"not eligible","")</f>
        <v/>
      </c>
    </row>
    <row r="32" spans="2:7">
      <c r="B32" s="40" t="s">
        <v>39</v>
      </c>
      <c r="C32" s="80" t="s">
        <v>252</v>
      </c>
      <c r="D32" s="41"/>
      <c r="E32" s="42">
        <v>7.1875000000000133E-3</v>
      </c>
      <c r="F32" s="43"/>
      <c r="G32" t="str">
        <f>IF((ISERROR((VLOOKUP(B32,'Aqua Calcs'!C$2:C$1000,1,FALSE)))),"not eligible","")</f>
        <v/>
      </c>
    </row>
    <row r="33" spans="2:7">
      <c r="B33" s="40" t="s">
        <v>39</v>
      </c>
      <c r="C33" s="80" t="s">
        <v>378</v>
      </c>
      <c r="D33" s="41"/>
      <c r="E33" s="42">
        <v>9.8263888888889817E-3</v>
      </c>
      <c r="F33" s="43"/>
      <c r="G33" t="str">
        <f>IF((ISERROR((VLOOKUP(B33,'Aqua Calcs'!C$2:C$1000,1,FALSE)))),"not eligible","")</f>
        <v/>
      </c>
    </row>
    <row r="34" spans="2:7">
      <c r="B34" s="40" t="s">
        <v>39</v>
      </c>
      <c r="C34" s="80" t="s">
        <v>136</v>
      </c>
      <c r="D34" s="41"/>
      <c r="E34" s="42">
        <v>2.1296296296297035E-3</v>
      </c>
      <c r="F34" s="43"/>
      <c r="G34" t="str">
        <f>IF((ISERROR((VLOOKUP(B34,'Aqua Calcs'!C$2:C$1000,1,FALSE)))),"not eligible","")</f>
        <v/>
      </c>
    </row>
    <row r="35" spans="2:7">
      <c r="B35" s="40" t="s">
        <v>39</v>
      </c>
      <c r="C35" s="80" t="s">
        <v>203</v>
      </c>
      <c r="D35" s="41"/>
      <c r="E35" s="42">
        <v>6.0069444444444953E-3</v>
      </c>
      <c r="F35" s="43"/>
      <c r="G35" t="str">
        <f>IF((ISERROR((VLOOKUP(B35,'Aqua Calcs'!C$2:C$1000,1,FALSE)))),"not eligible","")</f>
        <v/>
      </c>
    </row>
    <row r="36" spans="2:7">
      <c r="B36" s="40" t="s">
        <v>39</v>
      </c>
      <c r="C36" s="80" t="s">
        <v>313</v>
      </c>
      <c r="D36" s="41"/>
      <c r="E36" s="42">
        <v>6.6319444444444819E-3</v>
      </c>
      <c r="F36" s="43"/>
      <c r="G36" t="str">
        <f>IF((ISERROR((VLOOKUP(B36,'Aqua Calcs'!C$2:C$1000,1,FALSE)))),"not eligible","")</f>
        <v/>
      </c>
    </row>
    <row r="37" spans="2:7">
      <c r="B37" s="40" t="s">
        <v>39</v>
      </c>
      <c r="C37" s="80" t="s">
        <v>423</v>
      </c>
      <c r="D37" s="41"/>
      <c r="E37" s="42">
        <v>8.8425925925926796E-3</v>
      </c>
      <c r="F37" s="43"/>
      <c r="G37" t="str">
        <f>IF((ISERROR((VLOOKUP(B37,'Aqua Calcs'!C$2:C$1000,1,FALSE)))),"not eligible","")</f>
        <v/>
      </c>
    </row>
    <row r="38" spans="2:7">
      <c r="B38" s="40" t="s">
        <v>147</v>
      </c>
      <c r="C38" s="80" t="str">
        <f t="shared" ref="C38:C68" si="3">VLOOKUP(B38,name,2,FALSE)</f>
        <v>M8</v>
      </c>
      <c r="D38" s="80" t="str">
        <f t="shared" ref="D38:D68" si="4">VLOOKUP(B38,name,3,FALSE)</f>
        <v>Anthony Roper School</v>
      </c>
      <c r="E38" s="42">
        <v>2.1296296296297035E-3</v>
      </c>
      <c r="F38" s="43">
        <f t="shared" ref="F38:F69" si="5">(VLOOKUP(C38,C$30:E$37,3,FALSE))/(E38/10000)</f>
        <v>10000</v>
      </c>
      <c r="G38" t="str">
        <f>IF((ISERROR((VLOOKUP(B38,'Aqua Calcs'!C$2:C$1000,1,FALSE)))),"not eligible","")</f>
        <v/>
      </c>
    </row>
    <row r="39" spans="2:7">
      <c r="B39" s="40" t="s">
        <v>140</v>
      </c>
      <c r="C39" s="80" t="str">
        <f t="shared" si="3"/>
        <v>M8</v>
      </c>
      <c r="D39" s="80" t="str">
        <f t="shared" si="4"/>
        <v>Sevenoaks Tri Club</v>
      </c>
      <c r="E39" s="42">
        <v>2.9398148148148673E-3</v>
      </c>
      <c r="F39" s="43">
        <f t="shared" si="5"/>
        <v>7244.0944881890982</v>
      </c>
      <c r="G39" t="str">
        <f>IF((ISERROR((VLOOKUP(B39,'Aqua Calcs'!C$2:C$1000,1,FALSE)))),"not eligible","")</f>
        <v/>
      </c>
    </row>
    <row r="40" spans="2:7">
      <c r="B40" s="40" t="s">
        <v>150</v>
      </c>
      <c r="C40" s="80" t="str">
        <f t="shared" si="3"/>
        <v>M8</v>
      </c>
      <c r="D40" s="80" t="str">
        <f t="shared" si="4"/>
        <v>Trent Park Tri</v>
      </c>
      <c r="E40" s="42">
        <v>3.0787037037037779E-3</v>
      </c>
      <c r="F40" s="43">
        <f t="shared" si="5"/>
        <v>6917.2932330827798</v>
      </c>
      <c r="G40" t="str">
        <f>IF((ISERROR((VLOOKUP(B40,'Aqua Calcs'!C$2:C$1000,1,FALSE)))),"not eligible","")</f>
        <v/>
      </c>
    </row>
    <row r="41" spans="2:7">
      <c r="B41" s="40" t="s">
        <v>106</v>
      </c>
      <c r="C41" s="80" t="str">
        <f t="shared" si="3"/>
        <v>F8</v>
      </c>
      <c r="D41" s="80" t="str">
        <f t="shared" si="4"/>
        <v>Ipswich Tri</v>
      </c>
      <c r="E41" s="42">
        <v>3.1365740740740833E-3</v>
      </c>
      <c r="F41" s="43">
        <f t="shared" si="5"/>
        <v>10000</v>
      </c>
      <c r="G41" t="str">
        <f>IF((ISERROR((VLOOKUP(B41,'Aqua Calcs'!C$2:C$1000,1,FALSE)))),"not eligible","")</f>
        <v/>
      </c>
    </row>
    <row r="42" spans="2:7">
      <c r="B42" s="40" t="s">
        <v>116</v>
      </c>
      <c r="C42" s="80" t="str">
        <f t="shared" si="3"/>
        <v>F8</v>
      </c>
      <c r="D42" s="80">
        <f t="shared" si="4"/>
        <v>0</v>
      </c>
      <c r="E42" s="42">
        <v>3.1481481481482332E-3</v>
      </c>
      <c r="F42" s="43">
        <f t="shared" si="5"/>
        <v>9963.2352941174086</v>
      </c>
      <c r="G42" t="str">
        <f>IF((ISERROR((VLOOKUP(B42,'Aqua Calcs'!C$2:C$1000,1,FALSE)))),"not eligible","")</f>
        <v/>
      </c>
    </row>
    <row r="43" spans="2:7">
      <c r="B43" s="40" t="s">
        <v>143</v>
      </c>
      <c r="C43" s="80" t="str">
        <f t="shared" si="3"/>
        <v>M8</v>
      </c>
      <c r="D43" s="80" t="str">
        <f t="shared" si="4"/>
        <v>St Marys Primary</v>
      </c>
      <c r="E43" s="42">
        <v>3.1944444444444997E-3</v>
      </c>
      <c r="F43" s="43">
        <f t="shared" si="5"/>
        <v>6666.6666666667825</v>
      </c>
      <c r="G43" t="str">
        <f>IF((ISERROR((VLOOKUP(B43,'Aqua Calcs'!C$2:C$1000,1,FALSE)))),"not eligible","")</f>
        <v/>
      </c>
    </row>
    <row r="44" spans="2:7">
      <c r="B44" s="40" t="s">
        <v>120</v>
      </c>
      <c r="C44" s="80" t="str">
        <f t="shared" si="3"/>
        <v>F8</v>
      </c>
      <c r="D44" s="80" t="str">
        <f t="shared" si="4"/>
        <v>Tri Anglia</v>
      </c>
      <c r="E44" s="42">
        <v>3.2523148148148051E-3</v>
      </c>
      <c r="F44" s="43">
        <f t="shared" si="5"/>
        <v>9644.12811387906</v>
      </c>
      <c r="G44" t="str">
        <f>IF((ISERROR((VLOOKUP(B44,'Aqua Calcs'!C$2:C$1000,1,FALSE)))),"not eligible","")</f>
        <v/>
      </c>
    </row>
    <row r="45" spans="2:7">
      <c r="B45" s="40" t="s">
        <v>72</v>
      </c>
      <c r="C45" s="80" t="str">
        <f t="shared" si="3"/>
        <v>F8</v>
      </c>
      <c r="D45" s="80" t="str">
        <f t="shared" si="4"/>
        <v>East Essex Tri</v>
      </c>
      <c r="E45" s="42">
        <v>3.4027777777778656E-3</v>
      </c>
      <c r="F45" s="43">
        <f t="shared" si="5"/>
        <v>9217.6870748297206</v>
      </c>
      <c r="G45" t="str">
        <f>IF((ISERROR((VLOOKUP(B45,'Aqua Calcs'!C$2:C$1000,1,FALSE)))),"not eligible","")</f>
        <v/>
      </c>
    </row>
    <row r="46" spans="2:7">
      <c r="B46" s="40" t="s">
        <v>73</v>
      </c>
      <c r="C46" s="80" t="str">
        <f t="shared" si="3"/>
        <v>F8</v>
      </c>
      <c r="D46" s="80" t="str">
        <f t="shared" si="4"/>
        <v>East Essex Tri Club</v>
      </c>
      <c r="E46" s="42">
        <v>3.4259259259259434E-3</v>
      </c>
      <c r="F46" s="43">
        <f t="shared" si="5"/>
        <v>9155.405405405385</v>
      </c>
      <c r="G46" t="str">
        <f>IF((ISERROR((VLOOKUP(B46,'Aqua Calcs'!C$2:C$1000,1,FALSE)))),"not eligible","")</f>
        <v/>
      </c>
    </row>
    <row r="47" spans="2:7">
      <c r="B47" s="40" t="s">
        <v>74</v>
      </c>
      <c r="C47" s="80" t="str">
        <f t="shared" si="3"/>
        <v>F8</v>
      </c>
      <c r="D47" s="80" t="str">
        <f t="shared" si="4"/>
        <v>East Essex Tri Club</v>
      </c>
      <c r="E47" s="42">
        <v>3.6111111111111205E-3</v>
      </c>
      <c r="F47" s="43">
        <f t="shared" si="5"/>
        <v>8685.8974358974392</v>
      </c>
      <c r="G47" t="str">
        <f>IF((ISERROR((VLOOKUP(B47,'Aqua Calcs'!C$2:C$1000,1,FALSE)))),"not eligible","")</f>
        <v/>
      </c>
    </row>
    <row r="48" spans="2:7">
      <c r="B48" s="40" t="s">
        <v>75</v>
      </c>
      <c r="C48" s="80" t="str">
        <f t="shared" si="3"/>
        <v>M8</v>
      </c>
      <c r="D48" s="80" t="str">
        <f t="shared" si="4"/>
        <v>East Essex Tri</v>
      </c>
      <c r="E48" s="42">
        <v>3.9120370370371305E-3</v>
      </c>
      <c r="F48" s="43">
        <f t="shared" si="5"/>
        <v>5443.7869822485791</v>
      </c>
      <c r="G48" t="str">
        <f>IF((ISERROR((VLOOKUP(B48,'Aqua Calcs'!C$2:C$1000,1,FALSE)))),"not eligible","")</f>
        <v/>
      </c>
    </row>
    <row r="49" spans="2:7">
      <c r="B49" s="40" t="s">
        <v>76</v>
      </c>
      <c r="C49" s="80" t="str">
        <f t="shared" si="3"/>
        <v>F8</v>
      </c>
      <c r="D49" s="80" t="str">
        <f t="shared" si="4"/>
        <v>East Essex Tri</v>
      </c>
      <c r="E49" s="42">
        <v>5.833333333333357E-3</v>
      </c>
      <c r="F49" s="43">
        <f t="shared" si="5"/>
        <v>5376.9841269841208</v>
      </c>
      <c r="G49" t="str">
        <f>IF((ISERROR((VLOOKUP(B49,'Aqua Calcs'!C$2:C$1000,1,FALSE)))),"not eligible","")</f>
        <v/>
      </c>
    </row>
    <row r="50" spans="2:7">
      <c r="B50" s="40" t="s">
        <v>173</v>
      </c>
      <c r="C50" s="80" t="e">
        <f t="shared" si="3"/>
        <v>#N/A</v>
      </c>
      <c r="D50" s="80" t="e">
        <f t="shared" si="4"/>
        <v>#N/A</v>
      </c>
      <c r="E50" s="42">
        <v>5.5787037037036136E-3</v>
      </c>
      <c r="F50" s="43" t="e">
        <f t="shared" si="5"/>
        <v>#N/A</v>
      </c>
      <c r="G50" t="str">
        <f>IF((ISERROR((VLOOKUP(B50,'Aqua Calcs'!C$2:C$1000,1,FALSE)))),"not eligible","")</f>
        <v>not eligible</v>
      </c>
    </row>
    <row r="51" spans="2:7">
      <c r="B51" s="40" t="s">
        <v>48</v>
      </c>
      <c r="C51" s="80" t="str">
        <f t="shared" si="3"/>
        <v>F9/10</v>
      </c>
      <c r="D51" s="80" t="str">
        <f t="shared" si="4"/>
        <v>East Essex Tri</v>
      </c>
      <c r="E51" s="42">
        <v>5.8564814814814348E-3</v>
      </c>
      <c r="F51" s="43">
        <f t="shared" si="5"/>
        <v>9525.6916996046657</v>
      </c>
      <c r="G51" t="str">
        <f>IF((ISERROR((VLOOKUP(B51,'Aqua Calcs'!C$2:C$1000,1,FALSE)))),"not eligible","")</f>
        <v/>
      </c>
    </row>
    <row r="52" spans="2:7">
      <c r="B52" s="40" t="s">
        <v>38</v>
      </c>
      <c r="C52" s="80" t="str">
        <f t="shared" si="3"/>
        <v>F9/10</v>
      </c>
      <c r="D52" s="80" t="str">
        <f t="shared" si="4"/>
        <v xml:space="preserve">East Essex Triathlon Club </v>
      </c>
      <c r="E52" s="42">
        <v>5.9722222222221566E-3</v>
      </c>
      <c r="F52" s="43">
        <f t="shared" si="5"/>
        <v>9341.0852713177828</v>
      </c>
      <c r="G52" t="str">
        <f>IF((ISERROR((VLOOKUP(B52,'Aqua Calcs'!C$2:C$1000,1,FALSE)))),"not eligible","")</f>
        <v/>
      </c>
    </row>
    <row r="53" spans="2:7">
      <c r="B53" s="40" t="s">
        <v>248</v>
      </c>
      <c r="C53" s="80" t="str">
        <f t="shared" si="3"/>
        <v>M9/10</v>
      </c>
      <c r="D53" s="80" t="str">
        <f t="shared" si="4"/>
        <v>Trent Park Tri</v>
      </c>
      <c r="E53" s="42">
        <v>6.0069444444444953E-3</v>
      </c>
      <c r="F53" s="43">
        <f t="shared" si="5"/>
        <v>10000</v>
      </c>
      <c r="G53" t="str">
        <f>IF((ISERROR((VLOOKUP(B53,'Aqua Calcs'!C$2:C$1000,1,FALSE)))),"not eligible","")</f>
        <v/>
      </c>
    </row>
    <row r="54" spans="2:7">
      <c r="B54" s="40" t="s">
        <v>77</v>
      </c>
      <c r="C54" s="80" t="str">
        <f t="shared" si="3"/>
        <v>F9/10</v>
      </c>
      <c r="D54" s="80" t="str">
        <f t="shared" si="4"/>
        <v>East Essex Tri</v>
      </c>
      <c r="E54" s="42">
        <v>6.4699074074074936E-3</v>
      </c>
      <c r="F54" s="43">
        <f t="shared" si="5"/>
        <v>8622.540250446973</v>
      </c>
      <c r="G54" t="str">
        <f>IF((ISERROR((VLOOKUP(B54,'Aqua Calcs'!C$2:C$1000,1,FALSE)))),"not eligible","")</f>
        <v/>
      </c>
    </row>
    <row r="55" spans="2:7">
      <c r="B55" s="40" t="s">
        <v>183</v>
      </c>
      <c r="C55" s="80" t="str">
        <f t="shared" si="3"/>
        <v>F9/10</v>
      </c>
      <c r="D55" s="80">
        <f t="shared" si="4"/>
        <v>0</v>
      </c>
      <c r="E55" s="42">
        <v>6.527777777777799E-3</v>
      </c>
      <c r="F55" s="43">
        <f t="shared" si="5"/>
        <v>8546.0992907799755</v>
      </c>
      <c r="G55" t="str">
        <f>IF((ISERROR((VLOOKUP(B55,'Aqua Calcs'!C$2:C$1000,1,FALSE)))),"not eligible","")</f>
        <v/>
      </c>
    </row>
    <row r="56" spans="2:7">
      <c r="B56" s="40" t="s">
        <v>62</v>
      </c>
      <c r="C56" s="80" t="str">
        <f t="shared" si="3"/>
        <v>F9/10</v>
      </c>
      <c r="D56" s="80" t="str">
        <f t="shared" si="4"/>
        <v>East Essex Tri</v>
      </c>
      <c r="E56" s="42">
        <v>6.5509259259258767E-3</v>
      </c>
      <c r="F56" s="43">
        <f t="shared" si="5"/>
        <v>8515.9010600705988</v>
      </c>
      <c r="G56" t="str">
        <f>IF((ISERROR((VLOOKUP(B56,'Aqua Calcs'!C$2:C$1000,1,FALSE)))),"not eligible","")</f>
        <v/>
      </c>
    </row>
    <row r="57" spans="2:7">
      <c r="B57" s="40" t="s">
        <v>37</v>
      </c>
      <c r="C57" s="80" t="str">
        <f t="shared" si="3"/>
        <v>F9/10</v>
      </c>
      <c r="D57" s="80" t="str">
        <f t="shared" si="4"/>
        <v>East Essex Tri Club</v>
      </c>
      <c r="E57" s="42">
        <v>6.5972222222221433E-3</v>
      </c>
      <c r="F57" s="43">
        <f t="shared" si="5"/>
        <v>8456.1403508771564</v>
      </c>
      <c r="G57" t="str">
        <f>IF((ISERROR((VLOOKUP(B57,'Aqua Calcs'!C$2:C$1000,1,FALSE)))),"not eligible","")</f>
        <v/>
      </c>
    </row>
    <row r="58" spans="2:7">
      <c r="B58" s="40" t="s">
        <v>200</v>
      </c>
      <c r="C58" s="80" t="str">
        <f t="shared" si="3"/>
        <v>F9/10</v>
      </c>
      <c r="D58" s="80" t="str">
        <f t="shared" si="4"/>
        <v>East Essex Tri Club</v>
      </c>
      <c r="E58" s="42">
        <v>6.6203703703704431E-3</v>
      </c>
      <c r="F58" s="43">
        <f t="shared" si="5"/>
        <v>8426.5734265731971</v>
      </c>
      <c r="G58" t="str">
        <f>IF((ISERROR((VLOOKUP(B58,'Aqua Calcs'!C$2:C$1000,1,FALSE)))),"not eligible","")</f>
        <v/>
      </c>
    </row>
    <row r="59" spans="2:7">
      <c r="B59" s="40" t="s">
        <v>49</v>
      </c>
      <c r="C59" s="80" t="str">
        <f t="shared" si="3"/>
        <v>F9/10</v>
      </c>
      <c r="D59" s="80" t="str">
        <f t="shared" si="4"/>
        <v>East Essex Tri</v>
      </c>
      <c r="E59" s="42">
        <v>6.6203703703704431E-3</v>
      </c>
      <c r="F59" s="43">
        <f t="shared" si="5"/>
        <v>8426.5734265731971</v>
      </c>
      <c r="G59" t="str">
        <f>IF((ISERROR((VLOOKUP(B59,'Aqua Calcs'!C$2:C$1000,1,FALSE)))),"not eligible","")</f>
        <v/>
      </c>
    </row>
    <row r="60" spans="2:7">
      <c r="B60" s="40" t="s">
        <v>216</v>
      </c>
      <c r="C60" s="80" t="str">
        <f t="shared" si="3"/>
        <v>M9/10</v>
      </c>
      <c r="D60" s="80" t="str">
        <f t="shared" si="4"/>
        <v>53-12 Multisports</v>
      </c>
      <c r="E60" s="42">
        <v>6.6435185185185208E-3</v>
      </c>
      <c r="F60" s="43">
        <f t="shared" si="5"/>
        <v>9041.8118466899687</v>
      </c>
      <c r="G60" t="str">
        <f>IF((ISERROR((VLOOKUP(B60,'Aqua Calcs'!C$2:C$1000,1,FALSE)))),"not eligible","")</f>
        <v/>
      </c>
    </row>
    <row r="61" spans="2:7">
      <c r="B61" s="40" t="s">
        <v>177</v>
      </c>
      <c r="C61" s="80" t="str">
        <f t="shared" si="3"/>
        <v>F9/10</v>
      </c>
      <c r="D61" s="80" t="str">
        <f t="shared" si="4"/>
        <v>Tri Anglia</v>
      </c>
      <c r="E61" s="42">
        <v>6.8981481481481532E-3</v>
      </c>
      <c r="F61" s="43">
        <f t="shared" si="5"/>
        <v>8087.248322147515</v>
      </c>
      <c r="G61" t="str">
        <f>IF((ISERROR((VLOOKUP(B61,'Aqua Calcs'!C$2:C$1000,1,FALSE)))),"not eligible","")</f>
        <v/>
      </c>
    </row>
    <row r="62" spans="2:7">
      <c r="B62" s="40" t="s">
        <v>227</v>
      </c>
      <c r="C62" s="80" t="str">
        <f t="shared" si="3"/>
        <v>M9/10</v>
      </c>
      <c r="D62" s="80" t="str">
        <f t="shared" si="4"/>
        <v>Tri Anglia</v>
      </c>
      <c r="E62" s="42">
        <v>7.3495370370370017E-3</v>
      </c>
      <c r="F62" s="43">
        <f t="shared" si="5"/>
        <v>8173.2283464568009</v>
      </c>
      <c r="G62" t="str">
        <f>IF((ISERROR((VLOOKUP(B62,'Aqua Calcs'!C$2:C$1000,1,FALSE)))),"not eligible","")</f>
        <v/>
      </c>
    </row>
    <row r="63" spans="2:7">
      <c r="B63" s="40" t="s">
        <v>178</v>
      </c>
      <c r="C63" s="80" t="str">
        <f t="shared" si="3"/>
        <v>F9/10</v>
      </c>
      <c r="D63" s="80" t="e">
        <f t="shared" si="4"/>
        <v>#N/A</v>
      </c>
      <c r="E63" s="42">
        <v>7.8472222222221166E-3</v>
      </c>
      <c r="F63" s="43">
        <f t="shared" si="5"/>
        <v>7109.1445427728422</v>
      </c>
      <c r="G63" t="str">
        <f>IF((ISERROR((VLOOKUP(B63,'Aqua Calcs'!C$2:C$1000,1,FALSE)))),"not eligible","")</f>
        <v/>
      </c>
    </row>
    <row r="64" spans="2:7">
      <c r="B64" s="40" t="s">
        <v>78</v>
      </c>
      <c r="C64" s="80" t="str">
        <f t="shared" si="3"/>
        <v>F9/10</v>
      </c>
      <c r="D64" s="80" t="str">
        <f t="shared" si="4"/>
        <v>East Essex Tri</v>
      </c>
      <c r="E64" s="42">
        <v>8.310185185185226E-3</v>
      </c>
      <c r="F64" s="43">
        <f t="shared" si="5"/>
        <v>6713.0919220054302</v>
      </c>
      <c r="G64" t="str">
        <f>IF((ISERROR((VLOOKUP(B64,'Aqua Calcs'!C$2:C$1000,1,FALSE)))),"not eligible","")</f>
        <v/>
      </c>
    </row>
    <row r="65" spans="2:7">
      <c r="B65" s="40" t="s">
        <v>63</v>
      </c>
      <c r="C65" s="80" t="str">
        <f t="shared" si="3"/>
        <v>F9/10</v>
      </c>
      <c r="D65" s="80" t="str">
        <f t="shared" si="4"/>
        <v>East Essex Tri</v>
      </c>
      <c r="E65" s="42">
        <v>8.402777777777759E-3</v>
      </c>
      <c r="F65" s="43">
        <f t="shared" si="5"/>
        <v>6639.1184573001829</v>
      </c>
      <c r="G65" t="str">
        <f>IF((ISERROR((VLOOKUP(B65,'Aqua Calcs'!C$2:C$1000,1,FALSE)))),"not eligible","")</f>
        <v/>
      </c>
    </row>
    <row r="66" spans="2:7">
      <c r="B66" s="40" t="s">
        <v>79</v>
      </c>
      <c r="C66" s="80" t="str">
        <f t="shared" si="3"/>
        <v>F9/10</v>
      </c>
      <c r="D66" s="80" t="str">
        <f t="shared" si="4"/>
        <v>East Essex Tri</v>
      </c>
      <c r="E66" s="42">
        <v>8.6574074074072804E-3</v>
      </c>
      <c r="F66" s="43">
        <f t="shared" si="5"/>
        <v>6443.8502673796693</v>
      </c>
      <c r="G66" t="str">
        <f>IF((ISERROR((VLOOKUP(B66,'Aqua Calcs'!C$2:C$1000,1,FALSE)))),"not eligible","")</f>
        <v/>
      </c>
    </row>
    <row r="67" spans="2:7">
      <c r="B67" s="40" t="s">
        <v>60</v>
      </c>
      <c r="C67" s="80" t="str">
        <f t="shared" si="3"/>
        <v>M9/10</v>
      </c>
      <c r="D67" s="80" t="str">
        <f t="shared" si="4"/>
        <v>East Essex Tri</v>
      </c>
      <c r="E67" s="42">
        <v>9.6180555555556158E-3</v>
      </c>
      <c r="F67" s="43">
        <f t="shared" si="5"/>
        <v>6245.4873646209526</v>
      </c>
      <c r="G67" t="str">
        <f>IF((ISERROR((VLOOKUP(B67,'Aqua Calcs'!C$2:C$1000,1,FALSE)))),"not eligible","")</f>
        <v/>
      </c>
    </row>
    <row r="68" spans="2:7">
      <c r="B68" s="40" t="s">
        <v>41</v>
      </c>
      <c r="C68" s="80" t="str">
        <f t="shared" si="3"/>
        <v>M11/12</v>
      </c>
      <c r="D68" s="80" t="str">
        <f t="shared" si="4"/>
        <v>East Essex Tri</v>
      </c>
      <c r="E68" s="42">
        <v>6.6319444444444819E-3</v>
      </c>
      <c r="F68" s="43">
        <f t="shared" si="5"/>
        <v>10000</v>
      </c>
      <c r="G68" t="str">
        <f>IF((ISERROR((VLOOKUP(B68,'Aqua Calcs'!C$2:C$1000,1,FALSE)))),"not eligible","")</f>
        <v/>
      </c>
    </row>
    <row r="69" spans="2:7">
      <c r="B69" s="40" t="s">
        <v>68</v>
      </c>
      <c r="C69" s="80" t="str">
        <f t="shared" ref="C69:C100" si="6">VLOOKUP(B69,name,2,FALSE)</f>
        <v>M11/12</v>
      </c>
      <c r="D69" s="80" t="str">
        <f t="shared" ref="D69:D100" si="7">VLOOKUP(B69,name,3,FALSE)</f>
        <v>East Essex Tri Club</v>
      </c>
      <c r="E69" s="42">
        <v>6.921296296296231E-3</v>
      </c>
      <c r="F69" s="43">
        <f t="shared" si="5"/>
        <v>9581.9397993312487</v>
      </c>
      <c r="G69" t="str">
        <f>IF((ISERROR((VLOOKUP(B69,'Aqua Calcs'!C$2:C$1000,1,FALSE)))),"not eligible","")</f>
        <v/>
      </c>
    </row>
    <row r="70" spans="2:7">
      <c r="B70" s="40" t="s">
        <v>80</v>
      </c>
      <c r="C70" s="80" t="str">
        <f t="shared" si="6"/>
        <v>M11/12</v>
      </c>
      <c r="D70" s="80" t="str">
        <f t="shared" si="7"/>
        <v>East Essex Tri</v>
      </c>
      <c r="E70" s="42">
        <v>6.9675925925924975E-3</v>
      </c>
      <c r="F70" s="43">
        <f t="shared" ref="F70:F101" si="8">(VLOOKUP(C70,C$30:E$37,3,FALSE))/(E70/10000)</f>
        <v>9518.2724252493535</v>
      </c>
      <c r="G70" t="str">
        <f>IF((ISERROR((VLOOKUP(B70,'Aqua Calcs'!C$2:C$1000,1,FALSE)))),"not eligible","")</f>
        <v/>
      </c>
    </row>
    <row r="71" spans="2:7">
      <c r="B71" s="40" t="s">
        <v>306</v>
      </c>
      <c r="C71" s="80" t="str">
        <f t="shared" si="6"/>
        <v>F11/12</v>
      </c>
      <c r="D71" s="80" t="str">
        <f t="shared" si="7"/>
        <v>Amersham Tristars</v>
      </c>
      <c r="E71" s="42">
        <v>7.1875000000000133E-3</v>
      </c>
      <c r="F71" s="43">
        <f t="shared" si="8"/>
        <v>10000</v>
      </c>
      <c r="G71" t="str">
        <f>IF((ISERROR((VLOOKUP(B71,'Aqua Calcs'!C$2:C$1000,1,FALSE)))),"not eligible","")</f>
        <v/>
      </c>
    </row>
    <row r="72" spans="2:7">
      <c r="B72" s="40" t="s">
        <v>355</v>
      </c>
      <c r="C72" s="80" t="str">
        <f t="shared" si="6"/>
        <v>M11/12</v>
      </c>
      <c r="D72" s="80" t="str">
        <f t="shared" si="7"/>
        <v>Amersham Tristars</v>
      </c>
      <c r="E72" s="42">
        <v>7.51157407407399E-3</v>
      </c>
      <c r="F72" s="43">
        <f t="shared" si="8"/>
        <v>8828.9676425271136</v>
      </c>
      <c r="G72" t="str">
        <f>IF((ISERROR((VLOOKUP(B72,'Aqua Calcs'!C$2:C$1000,1,FALSE)))),"not eligible","")</f>
        <v/>
      </c>
    </row>
    <row r="73" spans="2:7">
      <c r="B73" s="40" t="s">
        <v>342</v>
      </c>
      <c r="C73" s="80" t="str">
        <f t="shared" si="6"/>
        <v>M11/12</v>
      </c>
      <c r="D73" s="80" t="str">
        <f t="shared" si="7"/>
        <v>Jet Stream Tri</v>
      </c>
      <c r="E73" s="42">
        <v>7.5694444444445175E-3</v>
      </c>
      <c r="F73" s="43">
        <f t="shared" si="8"/>
        <v>8761.4678899082228</v>
      </c>
      <c r="G73" t="str">
        <f>IF((ISERROR((VLOOKUP(B73,'Aqua Calcs'!C$2:C$1000,1,FALSE)))),"not eligible","")</f>
        <v/>
      </c>
    </row>
    <row r="74" spans="2:7">
      <c r="B74" s="40" t="s">
        <v>346</v>
      </c>
      <c r="C74" s="80" t="str">
        <f t="shared" si="6"/>
        <v>M11/12</v>
      </c>
      <c r="D74" s="80" t="str">
        <f t="shared" si="7"/>
        <v>White Oak Swim Club</v>
      </c>
      <c r="E74" s="42">
        <v>7.5810185185185563E-3</v>
      </c>
      <c r="F74" s="43">
        <f t="shared" si="8"/>
        <v>8748.0916030534408</v>
      </c>
      <c r="G74" t="str">
        <f>IF((ISERROR((VLOOKUP(B74,'Aqua Calcs'!C$2:C$1000,1,FALSE)))),"not eligible","")</f>
        <v/>
      </c>
    </row>
    <row r="75" spans="2:7">
      <c r="B75" s="40" t="s">
        <v>291</v>
      </c>
      <c r="C75" s="80" t="str">
        <f t="shared" si="6"/>
        <v>F11/12</v>
      </c>
      <c r="D75" s="80" t="str">
        <f t="shared" si="7"/>
        <v>Ipswich Tri</v>
      </c>
      <c r="E75" s="42">
        <v>7.7893518518518112E-3</v>
      </c>
      <c r="F75" s="43">
        <f t="shared" si="8"/>
        <v>9227.3402674592035</v>
      </c>
      <c r="G75" t="str">
        <f>IF((ISERROR((VLOOKUP(B75,'Aqua Calcs'!C$2:C$1000,1,FALSE)))),"not eligible","")</f>
        <v/>
      </c>
    </row>
    <row r="76" spans="2:7">
      <c r="B76" s="40" t="s">
        <v>260</v>
      </c>
      <c r="C76" s="80" t="str">
        <f t="shared" si="6"/>
        <v>F11/12</v>
      </c>
      <c r="D76" s="80" t="str">
        <f t="shared" si="7"/>
        <v>Chatteris Kingfishers</v>
      </c>
      <c r="E76" s="42">
        <v>7.8472222222221166E-3</v>
      </c>
      <c r="F76" s="43">
        <f t="shared" si="8"/>
        <v>9159.29203539837</v>
      </c>
      <c r="G76" t="str">
        <f>IF((ISERROR((VLOOKUP(B76,'Aqua Calcs'!C$2:C$1000,1,FALSE)))),"not eligible","")</f>
        <v/>
      </c>
    </row>
    <row r="77" spans="2:7">
      <c r="B77" s="40" t="s">
        <v>51</v>
      </c>
      <c r="C77" s="80" t="str">
        <f t="shared" si="6"/>
        <v>M11/12</v>
      </c>
      <c r="D77" s="80" t="str">
        <f t="shared" si="7"/>
        <v>East Essex Tri Club</v>
      </c>
      <c r="E77" s="42">
        <v>8.1712962962963154E-3</v>
      </c>
      <c r="F77" s="43">
        <f t="shared" si="8"/>
        <v>8116.1473087818968</v>
      </c>
      <c r="G77" t="str">
        <f>IF((ISERROR((VLOOKUP(B77,'Aqua Calcs'!C$2:C$1000,1,FALSE)))),"not eligible","")</f>
        <v/>
      </c>
    </row>
    <row r="78" spans="2:7">
      <c r="B78" s="40" t="s">
        <v>348</v>
      </c>
      <c r="C78" s="80" t="str">
        <f t="shared" si="6"/>
        <v>M11/12</v>
      </c>
      <c r="D78" s="80" t="str">
        <f t="shared" si="7"/>
        <v>Basildon Phoenix</v>
      </c>
      <c r="E78" s="42">
        <v>8.2175925925925819E-3</v>
      </c>
      <c r="F78" s="43">
        <f t="shared" si="8"/>
        <v>8070.4225352113235</v>
      </c>
      <c r="G78" t="str">
        <f>IF((ISERROR((VLOOKUP(B78,'Aqua Calcs'!C$2:C$1000,1,FALSE)))),"not eligible","")</f>
        <v/>
      </c>
    </row>
    <row r="79" spans="2:7">
      <c r="B79" s="40" t="s">
        <v>275</v>
      </c>
      <c r="C79" s="80" t="str">
        <f t="shared" si="6"/>
        <v>F11/12</v>
      </c>
      <c r="D79" s="80" t="str">
        <f t="shared" si="7"/>
        <v>Ipswich Tri</v>
      </c>
      <c r="E79" s="42">
        <v>8.3449074074074536E-3</v>
      </c>
      <c r="F79" s="43">
        <f t="shared" si="8"/>
        <v>8613.0374479888724</v>
      </c>
      <c r="G79" t="str">
        <f>IF((ISERROR((VLOOKUP(B79,'Aqua Calcs'!C$2:C$1000,1,FALSE)))),"not eligible","")</f>
        <v/>
      </c>
    </row>
    <row r="80" spans="2:7">
      <c r="B80" s="40" t="s">
        <v>45</v>
      </c>
      <c r="C80" s="80" t="str">
        <f t="shared" si="6"/>
        <v>F11/12</v>
      </c>
      <c r="D80" s="80" t="str">
        <f t="shared" si="7"/>
        <v>East Essex Tri</v>
      </c>
      <c r="E80" s="42">
        <v>8.3564814814814925E-3</v>
      </c>
      <c r="F80" s="43">
        <f t="shared" si="8"/>
        <v>8601.108033241002</v>
      </c>
      <c r="G80" t="str">
        <f>IF((ISERROR((VLOOKUP(B80,'Aqua Calcs'!C$2:C$1000,1,FALSE)))),"not eligible","")</f>
        <v/>
      </c>
    </row>
    <row r="81" spans="2:7">
      <c r="B81" s="40" t="s">
        <v>356</v>
      </c>
      <c r="C81" s="80" t="str">
        <f t="shared" si="6"/>
        <v>M11/12</v>
      </c>
      <c r="D81" s="80" t="e">
        <f t="shared" si="7"/>
        <v>#N/A</v>
      </c>
      <c r="E81" s="42">
        <v>8.4143518518517979E-3</v>
      </c>
      <c r="F81" s="43">
        <f t="shared" si="8"/>
        <v>7881.705639614951</v>
      </c>
      <c r="G81" t="str">
        <f>IF((ISERROR((VLOOKUP(B81,'Aqua Calcs'!C$2:C$1000,1,FALSE)))),"not eligible","")</f>
        <v/>
      </c>
    </row>
    <row r="82" spans="2:7">
      <c r="B82" s="40" t="s">
        <v>273</v>
      </c>
      <c r="C82" s="80" t="str">
        <f t="shared" si="6"/>
        <v>F11/12</v>
      </c>
      <c r="D82" s="80" t="e">
        <f t="shared" si="7"/>
        <v>#N/A</v>
      </c>
      <c r="E82" s="42">
        <v>8.4722222222222143E-3</v>
      </c>
      <c r="F82" s="43">
        <f t="shared" si="8"/>
        <v>8483.606557377072</v>
      </c>
      <c r="G82" t="str">
        <f>IF((ISERROR((VLOOKUP(B82,'Aqua Calcs'!C$2:C$1000,1,FALSE)))),"not eligible","")</f>
        <v/>
      </c>
    </row>
    <row r="83" spans="2:7">
      <c r="B83" s="40" t="s">
        <v>279</v>
      </c>
      <c r="C83" s="80" t="str">
        <f t="shared" si="6"/>
        <v>F11/12</v>
      </c>
      <c r="D83" s="80" t="str">
        <f t="shared" si="7"/>
        <v>Tri Anglia</v>
      </c>
      <c r="E83" s="42">
        <v>8.5300925925925197E-3</v>
      </c>
      <c r="F83" s="43">
        <f t="shared" si="8"/>
        <v>8426.0515603800068</v>
      </c>
      <c r="G83" t="str">
        <f>IF((ISERROR((VLOOKUP(B83,'Aqua Calcs'!C$2:C$1000,1,FALSE)))),"not eligible","")</f>
        <v/>
      </c>
    </row>
    <row r="84" spans="2:7">
      <c r="B84" s="40" t="s">
        <v>283</v>
      </c>
      <c r="C84" s="80" t="str">
        <f t="shared" si="6"/>
        <v>F11/12</v>
      </c>
      <c r="D84" s="80" t="str">
        <f t="shared" si="7"/>
        <v>Tri-Anglia Club</v>
      </c>
      <c r="E84" s="42">
        <v>8.6805555555555802E-3</v>
      </c>
      <c r="F84" s="43">
        <f t="shared" si="8"/>
        <v>8279.9999999999909</v>
      </c>
      <c r="G84" t="str">
        <f>IF((ISERROR((VLOOKUP(B84,'Aqua Calcs'!C$2:C$1000,1,FALSE)))),"not eligible","")</f>
        <v/>
      </c>
    </row>
    <row r="85" spans="2:7">
      <c r="B85" s="40" t="s">
        <v>64</v>
      </c>
      <c r="C85" s="80" t="str">
        <f t="shared" si="6"/>
        <v>M11/12</v>
      </c>
      <c r="D85" s="80" t="str">
        <f t="shared" si="7"/>
        <v>East Essex Tri</v>
      </c>
      <c r="E85" s="42">
        <v>8.7500000000000355E-3</v>
      </c>
      <c r="F85" s="43">
        <f t="shared" si="8"/>
        <v>7579.3650793650913</v>
      </c>
      <c r="G85" t="str">
        <f>IF((ISERROR((VLOOKUP(B85,'Aqua Calcs'!C$2:C$1000,1,FALSE)))),"not eligible","")</f>
        <v/>
      </c>
    </row>
    <row r="86" spans="2:7">
      <c r="B86" s="40" t="s">
        <v>331</v>
      </c>
      <c r="C86" s="80" t="str">
        <f t="shared" si="6"/>
        <v>M11/12</v>
      </c>
      <c r="D86" s="80" t="str">
        <f t="shared" si="7"/>
        <v>Eastwood School</v>
      </c>
      <c r="E86" s="42">
        <v>9.4212962962962887E-3</v>
      </c>
      <c r="F86" s="43">
        <f t="shared" si="8"/>
        <v>7039.3120393120844</v>
      </c>
      <c r="G86" t="str">
        <f>IF((ISERROR((VLOOKUP(B86,'Aqua Calcs'!C$2:C$1000,1,FALSE)))),"not eligible","")</f>
        <v/>
      </c>
    </row>
    <row r="87" spans="2:7">
      <c r="B87" s="40" t="s">
        <v>81</v>
      </c>
      <c r="C87" s="80" t="str">
        <f t="shared" si="6"/>
        <v>M11/12</v>
      </c>
      <c r="D87" s="80" t="str">
        <f t="shared" si="7"/>
        <v>East Essex Tri</v>
      </c>
      <c r="E87" s="42">
        <v>9.4328703703704386E-3</v>
      </c>
      <c r="F87" s="43">
        <f t="shared" si="8"/>
        <v>7030.6748466257559</v>
      </c>
      <c r="G87" t="str">
        <f>IF((ISERROR((VLOOKUP(B87,'Aqua Calcs'!C$2:C$1000,1,FALSE)))),"not eligible","")</f>
        <v/>
      </c>
    </row>
    <row r="88" spans="2:7">
      <c r="B88" s="40" t="s">
        <v>302</v>
      </c>
      <c r="C88" s="80" t="str">
        <f t="shared" si="6"/>
        <v>F11/12</v>
      </c>
      <c r="D88" s="80" t="str">
        <f t="shared" si="7"/>
        <v>Tri-Anglia Club</v>
      </c>
      <c r="E88" s="42">
        <v>9.6990740740739989E-3</v>
      </c>
      <c r="F88" s="43">
        <f t="shared" si="8"/>
        <v>7410.5011933174937</v>
      </c>
      <c r="G88" t="str">
        <f>IF((ISERROR((VLOOKUP(B88,'Aqua Calcs'!C$2:C$1000,1,FALSE)))),"not eligible","")</f>
        <v/>
      </c>
    </row>
    <row r="89" spans="2:7">
      <c r="B89" s="40" t="s">
        <v>59</v>
      </c>
      <c r="C89" s="80" t="str">
        <f t="shared" si="6"/>
        <v>M11/12</v>
      </c>
      <c r="D89" s="80" t="str">
        <f t="shared" si="7"/>
        <v>East Essex Tri</v>
      </c>
      <c r="E89" s="42">
        <v>0.01</v>
      </c>
      <c r="F89" s="43">
        <f t="shared" si="8"/>
        <v>6631.9444444444825</v>
      </c>
      <c r="G89" t="str">
        <f>IF((ISERROR((VLOOKUP(B89,'Aqua Calcs'!C$2:C$1000,1,FALSE)))),"not eligible","")</f>
        <v/>
      </c>
    </row>
    <row r="90" spans="2:7">
      <c r="B90" s="40" t="s">
        <v>55</v>
      </c>
      <c r="C90" s="80" t="str">
        <f t="shared" si="6"/>
        <v>M11/12</v>
      </c>
      <c r="D90" s="80" t="str">
        <f t="shared" si="7"/>
        <v>East Essex Tri</v>
      </c>
      <c r="E90" s="42">
        <v>1.0486111111111085E-2</v>
      </c>
      <c r="F90" s="43">
        <f t="shared" si="8"/>
        <v>6324.5033112583296</v>
      </c>
      <c r="G90" t="str">
        <f>IF((ISERROR((VLOOKUP(B90,'Aqua Calcs'!C$2:C$1000,1,FALSE)))),"not eligible","")</f>
        <v/>
      </c>
    </row>
    <row r="91" spans="2:7">
      <c r="B91" s="40" t="s">
        <v>53</v>
      </c>
      <c r="C91" s="80" t="str">
        <f t="shared" si="6"/>
        <v>F11/12</v>
      </c>
      <c r="D91" s="80" t="str">
        <f t="shared" si="7"/>
        <v>East Essex Tri</v>
      </c>
      <c r="E91" s="42">
        <v>1.125E-2</v>
      </c>
      <c r="F91" s="43">
        <f t="shared" si="8"/>
        <v>6388.8888888889005</v>
      </c>
      <c r="G91" t="str">
        <f>IF((ISERROR((VLOOKUP(B91,'Aqua Calcs'!C$2:C$1000,1,FALSE)))),"not eligible","")</f>
        <v/>
      </c>
    </row>
    <row r="92" spans="2:7">
      <c r="B92" s="40" t="s">
        <v>82</v>
      </c>
      <c r="C92" s="80" t="str">
        <f t="shared" si="6"/>
        <v>F11/12</v>
      </c>
      <c r="D92" s="80" t="str">
        <f t="shared" si="7"/>
        <v>East Essex Tri</v>
      </c>
      <c r="E92" s="42">
        <v>1.2696759259259172E-2</v>
      </c>
      <c r="F92" s="43">
        <f t="shared" si="8"/>
        <v>5660.8933454877433</v>
      </c>
      <c r="G92" t="str">
        <f>IF((ISERROR((VLOOKUP(B92,'Aqua Calcs'!C$2:C$1000,1,FALSE)))),"not eligible","")</f>
        <v/>
      </c>
    </row>
    <row r="93" spans="2:7">
      <c r="B93" s="40" t="s">
        <v>438</v>
      </c>
      <c r="C93" s="80" t="e">
        <f t="shared" si="6"/>
        <v>#N/A</v>
      </c>
      <c r="D93" s="80" t="e">
        <f t="shared" si="7"/>
        <v>#N/A</v>
      </c>
      <c r="E93" s="42">
        <v>8.8425925925926796E-3</v>
      </c>
      <c r="F93" s="43" t="e">
        <f t="shared" si="8"/>
        <v>#N/A</v>
      </c>
      <c r="G93" t="str">
        <f>IF((ISERROR((VLOOKUP(B93,'Aqua Calcs'!C$2:C$1000,1,FALSE)))),"not eligible","")</f>
        <v>not eligible</v>
      </c>
    </row>
    <row r="94" spans="2:7">
      <c r="B94" s="40" t="s">
        <v>462</v>
      </c>
      <c r="C94" s="80" t="e">
        <f t="shared" si="6"/>
        <v>#N/A</v>
      </c>
      <c r="D94" s="80" t="e">
        <f t="shared" si="7"/>
        <v>#N/A</v>
      </c>
      <c r="E94" s="42">
        <v>9.0162037037037068E-3</v>
      </c>
      <c r="F94" s="43" t="e">
        <f t="shared" si="8"/>
        <v>#N/A</v>
      </c>
      <c r="G94" t="str">
        <f>IF((ISERROR((VLOOKUP(B94,'Aqua Calcs'!C$2:C$1000,1,FALSE)))),"not eligible","")</f>
        <v>not eligible</v>
      </c>
    </row>
    <row r="95" spans="2:7">
      <c r="B95" s="40" t="s">
        <v>470</v>
      </c>
      <c r="C95" s="80" t="str">
        <f t="shared" si="6"/>
        <v>M13/14</v>
      </c>
      <c r="D95" s="80" t="str">
        <f t="shared" si="7"/>
        <v>Ipswich Tri Club</v>
      </c>
      <c r="E95" s="42">
        <v>9.5833333333333881E-3</v>
      </c>
      <c r="F95" s="43">
        <f t="shared" si="8"/>
        <v>9227.0531400966556</v>
      </c>
      <c r="G95" t="str">
        <f>IF((ISERROR((VLOOKUP(B95,'Aqua Calcs'!C$2:C$1000,1,FALSE)))),"not eligible","")</f>
        <v/>
      </c>
    </row>
    <row r="96" spans="2:7">
      <c r="B96" s="40" t="s">
        <v>409</v>
      </c>
      <c r="C96" s="80" t="str">
        <f t="shared" si="6"/>
        <v>F13/14</v>
      </c>
      <c r="D96" s="80" t="str">
        <f t="shared" si="7"/>
        <v>Amersham Tristars</v>
      </c>
      <c r="E96" s="42">
        <v>9.8263888888889817E-3</v>
      </c>
      <c r="F96" s="43">
        <f t="shared" si="8"/>
        <v>10000</v>
      </c>
      <c r="G96" t="str">
        <f>IF((ISERROR((VLOOKUP(B96,'Aqua Calcs'!C$2:C$1000,1,FALSE)))),"not eligible","")</f>
        <v/>
      </c>
    </row>
    <row r="97" spans="2:7">
      <c r="B97" s="40" t="s">
        <v>83</v>
      </c>
      <c r="C97" s="80" t="str">
        <f t="shared" si="6"/>
        <v>M13/14</v>
      </c>
      <c r="D97" s="80" t="str">
        <f t="shared" si="7"/>
        <v>East Essex Tri Club</v>
      </c>
      <c r="E97" s="42">
        <v>9.8726851851852482E-3</v>
      </c>
      <c r="F97" s="43">
        <f t="shared" si="8"/>
        <v>8956.6236811254712</v>
      </c>
      <c r="G97" t="str">
        <f>IF((ISERROR((VLOOKUP(B97,'Aqua Calcs'!C$2:C$1000,1,FALSE)))),"not eligible","")</f>
        <v/>
      </c>
    </row>
    <row r="98" spans="2:7">
      <c r="B98" s="40" t="s">
        <v>463</v>
      </c>
      <c r="C98" s="80" t="str">
        <f t="shared" si="6"/>
        <v>M13/14</v>
      </c>
      <c r="D98" s="80" t="str">
        <f t="shared" si="7"/>
        <v>Eastwood School</v>
      </c>
      <c r="E98" s="42">
        <v>9.98842592592597E-3</v>
      </c>
      <c r="F98" s="43">
        <f t="shared" si="8"/>
        <v>8852.8389339513815</v>
      </c>
      <c r="G98" t="str">
        <f>IF((ISERROR((VLOOKUP(B98,'Aqua Calcs'!C$2:C$1000,1,FALSE)))),"not eligible","")</f>
        <v/>
      </c>
    </row>
    <row r="99" spans="2:7">
      <c r="B99" s="40" t="s">
        <v>394</v>
      </c>
      <c r="C99" s="80" t="str">
        <f t="shared" si="6"/>
        <v>F13/14</v>
      </c>
      <c r="D99" s="80" t="e">
        <f t="shared" si="7"/>
        <v>#N/A</v>
      </c>
      <c r="E99" s="42">
        <v>1.0057870370370425E-2</v>
      </c>
      <c r="F99" s="43">
        <f t="shared" si="8"/>
        <v>9769.8504027618346</v>
      </c>
      <c r="G99" t="str">
        <f>IF((ISERROR((VLOOKUP(B99,'Aqua Calcs'!C$2:C$1000,1,FALSE)))),"not eligible","")</f>
        <v/>
      </c>
    </row>
    <row r="100" spans="2:7">
      <c r="B100" s="40" t="s">
        <v>56</v>
      </c>
      <c r="C100" s="80" t="str">
        <f t="shared" si="6"/>
        <v>M13/14</v>
      </c>
      <c r="D100" s="80" t="str">
        <f t="shared" si="7"/>
        <v>East Essex Tri</v>
      </c>
      <c r="E100" s="42">
        <v>1.0092592592592653E-2</v>
      </c>
      <c r="F100" s="43">
        <f t="shared" si="8"/>
        <v>8761.4678899082901</v>
      </c>
      <c r="G100" t="str">
        <f>IF((ISERROR((VLOOKUP(B100,'Aqua Calcs'!C$2:C$1000,1,FALSE)))),"not eligible","")</f>
        <v/>
      </c>
    </row>
    <row r="101" spans="2:7">
      <c r="B101" s="40" t="s">
        <v>457</v>
      </c>
      <c r="C101" s="80" t="str">
        <f t="shared" ref="C101:C120" si="9">VLOOKUP(B101,name,2,FALSE)</f>
        <v>M13/14</v>
      </c>
      <c r="D101" s="80" t="str">
        <f t="shared" ref="D101:D120" si="10">VLOOKUP(B101,name,3,FALSE)</f>
        <v>Eastwood School</v>
      </c>
      <c r="E101" s="42">
        <v>1.0150462962962958E-2</v>
      </c>
      <c r="F101" s="43">
        <f t="shared" si="8"/>
        <v>8711.5165336374903</v>
      </c>
      <c r="G101" t="str">
        <f>IF((ISERROR((VLOOKUP(B101,'Aqua Calcs'!C$2:C$1000,1,FALSE)))),"not eligible","")</f>
        <v/>
      </c>
    </row>
    <row r="102" spans="2:7">
      <c r="B102" s="40" t="s">
        <v>40</v>
      </c>
      <c r="C102" s="80" t="str">
        <f t="shared" si="9"/>
        <v>M13/14</v>
      </c>
      <c r="D102" s="80" t="str">
        <f t="shared" si="10"/>
        <v>East Essex Tri</v>
      </c>
      <c r="E102" s="42">
        <v>1.0196759259259225E-2</v>
      </c>
      <c r="F102" s="43">
        <f t="shared" ref="F102:F120" si="11">(VLOOKUP(C102,C$30:E$37,3,FALSE))/(E102/10000)</f>
        <v>8671.9636776391617</v>
      </c>
      <c r="G102" t="str">
        <f>IF((ISERROR((VLOOKUP(B102,'Aqua Calcs'!C$2:C$1000,1,FALSE)))),"not eligible","")</f>
        <v/>
      </c>
    </row>
    <row r="103" spans="2:7">
      <c r="B103" s="40" t="s">
        <v>387</v>
      </c>
      <c r="C103" s="80" t="str">
        <f t="shared" si="9"/>
        <v>F13/14</v>
      </c>
      <c r="D103" s="80" t="str">
        <f t="shared" si="10"/>
        <v>Team Viper</v>
      </c>
      <c r="E103" s="42">
        <v>1.0300925925925908E-2</v>
      </c>
      <c r="F103" s="43">
        <f t="shared" si="11"/>
        <v>9539.3258426967368</v>
      </c>
      <c r="G103" t="str">
        <f>IF((ISERROR((VLOOKUP(B103,'Aqua Calcs'!C$2:C$1000,1,FALSE)))),"not eligible","")</f>
        <v/>
      </c>
    </row>
    <row r="104" spans="2:7">
      <c r="B104" s="40" t="s">
        <v>454</v>
      </c>
      <c r="C104" s="80" t="str">
        <f t="shared" si="9"/>
        <v>M13/14</v>
      </c>
      <c r="D104" s="80" t="str">
        <f t="shared" si="10"/>
        <v>Basildon Phoenix</v>
      </c>
      <c r="E104" s="42">
        <v>1.0486111111111085E-2</v>
      </c>
      <c r="F104" s="43">
        <f t="shared" si="11"/>
        <v>8432.6710816778086</v>
      </c>
      <c r="G104" t="str">
        <f>IF((ISERROR((VLOOKUP(B104,'Aqua Calcs'!C$2:C$1000,1,FALSE)))),"not eligible","")</f>
        <v/>
      </c>
    </row>
    <row r="105" spans="2:7">
      <c r="B105" s="40" t="s">
        <v>43</v>
      </c>
      <c r="C105" s="80" t="str">
        <f t="shared" si="9"/>
        <v>M13/14</v>
      </c>
      <c r="D105" s="80" t="str">
        <f t="shared" si="10"/>
        <v>East Essex Tri Club</v>
      </c>
      <c r="E105" s="42">
        <v>1.0613425925925957E-2</v>
      </c>
      <c r="F105" s="43">
        <f t="shared" si="11"/>
        <v>8331.5158124319005</v>
      </c>
      <c r="G105" t="str">
        <f>IF((ISERROR((VLOOKUP(B105,'Aqua Calcs'!C$2:C$1000,1,FALSE)))),"not eligible","")</f>
        <v/>
      </c>
    </row>
    <row r="106" spans="2:7">
      <c r="B106" s="40" t="s">
        <v>452</v>
      </c>
      <c r="C106" s="80" t="str">
        <f t="shared" si="9"/>
        <v>M13/14</v>
      </c>
      <c r="D106" s="80" t="str">
        <f t="shared" si="10"/>
        <v>Eastwood School</v>
      </c>
      <c r="E106" s="42">
        <v>1.0625000000000107E-2</v>
      </c>
      <c r="F106" s="43">
        <f t="shared" si="11"/>
        <v>8322.4400871459693</v>
      </c>
      <c r="G106" t="str">
        <f>IF((ISERROR((VLOOKUP(B106,'Aqua Calcs'!C$2:C$1000,1,FALSE)))),"not eligible","")</f>
        <v/>
      </c>
    </row>
    <row r="107" spans="2:7">
      <c r="B107" s="40" t="s">
        <v>381</v>
      </c>
      <c r="C107" s="80" t="str">
        <f t="shared" si="9"/>
        <v>F13/14</v>
      </c>
      <c r="D107" s="80" t="str">
        <f t="shared" si="10"/>
        <v>Tri Anglia</v>
      </c>
      <c r="E107" s="42">
        <v>1.0636574074074145E-2</v>
      </c>
      <c r="F107" s="43">
        <f t="shared" si="11"/>
        <v>9238.302502720373</v>
      </c>
      <c r="G107" t="str">
        <f>IF((ISERROR((VLOOKUP(B107,'Aqua Calcs'!C$2:C$1000,1,FALSE)))),"not eligible","")</f>
        <v/>
      </c>
    </row>
    <row r="108" spans="2:7">
      <c r="B108" s="40" t="s">
        <v>61</v>
      </c>
      <c r="C108" s="80" t="str">
        <f t="shared" si="9"/>
        <v>M13/14</v>
      </c>
      <c r="D108" s="80" t="str">
        <f t="shared" si="10"/>
        <v>East Essex Tri Club</v>
      </c>
      <c r="E108" s="42">
        <v>1.0752314814814867E-2</v>
      </c>
      <c r="F108" s="43">
        <f t="shared" si="11"/>
        <v>8223.8966630786199</v>
      </c>
      <c r="G108" t="str">
        <f>IF((ISERROR((VLOOKUP(B108,'Aqua Calcs'!C$2:C$1000,1,FALSE)))),"not eligible","")</f>
        <v/>
      </c>
    </row>
    <row r="109" spans="2:7">
      <c r="B109" s="40" t="s">
        <v>44</v>
      </c>
      <c r="C109" s="80" t="str">
        <f t="shared" si="9"/>
        <v>F13/14</v>
      </c>
      <c r="D109" s="80" t="e">
        <f t="shared" si="10"/>
        <v>#N/A</v>
      </c>
      <c r="E109" s="42">
        <v>1.0937499999999999E-2</v>
      </c>
      <c r="F109" s="43">
        <f t="shared" si="11"/>
        <v>8984.1269841270696</v>
      </c>
      <c r="G109" t="str">
        <f>IF((ISERROR((VLOOKUP(B109,'Aqua Calcs'!C$2:C$1000,1,FALSE)))),"not eligible","")</f>
        <v/>
      </c>
    </row>
    <row r="110" spans="2:7">
      <c r="B110" s="40" t="s">
        <v>412</v>
      </c>
      <c r="C110" s="80" t="str">
        <f t="shared" si="9"/>
        <v>F13/14</v>
      </c>
      <c r="D110" s="80" t="str">
        <f t="shared" si="10"/>
        <v>Trent Park Tri</v>
      </c>
      <c r="E110" s="42">
        <v>1.1018518518518539E-2</v>
      </c>
      <c r="F110" s="43">
        <f t="shared" si="11"/>
        <v>8918.0672268908256</v>
      </c>
      <c r="G110" t="str">
        <f>IF((ISERROR((VLOOKUP(B110,'Aqua Calcs'!C$2:C$1000,1,FALSE)))),"not eligible","")</f>
        <v/>
      </c>
    </row>
    <row r="111" spans="2:7">
      <c r="B111" s="40" t="s">
        <v>451</v>
      </c>
      <c r="C111" s="80" t="str">
        <f t="shared" si="9"/>
        <v>M13/14</v>
      </c>
      <c r="D111" s="80" t="str">
        <f t="shared" si="10"/>
        <v>Tri Anglia</v>
      </c>
      <c r="E111" s="42">
        <v>1.1099537037037033E-2</v>
      </c>
      <c r="F111" s="43">
        <f t="shared" si="11"/>
        <v>7966.6319082378286</v>
      </c>
      <c r="G111" t="str">
        <f>IF((ISERROR((VLOOKUP(B111,'Aqua Calcs'!C$2:C$1000,1,FALSE)))),"not eligible","")</f>
        <v/>
      </c>
    </row>
    <row r="112" spans="2:7">
      <c r="B112" s="40" t="s">
        <v>395</v>
      </c>
      <c r="C112" s="80" t="str">
        <f t="shared" si="9"/>
        <v>F13/14</v>
      </c>
      <c r="D112" s="80" t="str">
        <f t="shared" si="10"/>
        <v>Billericay School</v>
      </c>
      <c r="E112" s="42">
        <v>1.1307870370370399E-2</v>
      </c>
      <c r="F112" s="43">
        <f t="shared" si="11"/>
        <v>8689.8669396111145</v>
      </c>
      <c r="G112" t="str">
        <f>IF((ISERROR((VLOOKUP(B112,'Aqua Calcs'!C$2:C$1000,1,FALSE)))),"not eligible","")</f>
        <v/>
      </c>
    </row>
    <row r="113" spans="2:20">
      <c r="B113" s="40" t="s">
        <v>84</v>
      </c>
      <c r="C113" s="80" t="str">
        <f t="shared" si="9"/>
        <v>F13/14</v>
      </c>
      <c r="D113" s="80" t="str">
        <f t="shared" si="10"/>
        <v>East Essex Tri</v>
      </c>
      <c r="E113" s="42">
        <v>1.1400462962962932E-2</v>
      </c>
      <c r="F113" s="43">
        <f t="shared" si="11"/>
        <v>8619.2893401016281</v>
      </c>
      <c r="G113" t="str">
        <f>IF((ISERROR((VLOOKUP(B113,'Aqua Calcs'!C$2:C$1000,1,FALSE)))),"not eligible","")</f>
        <v/>
      </c>
    </row>
    <row r="114" spans="2:20">
      <c r="B114" s="40" t="s">
        <v>57</v>
      </c>
      <c r="C114" s="80" t="str">
        <f t="shared" si="9"/>
        <v>M13/14</v>
      </c>
      <c r="D114" s="80" t="str">
        <f t="shared" si="10"/>
        <v>East Essex Tri</v>
      </c>
      <c r="E114" s="42">
        <v>1.2025462962962918E-2</v>
      </c>
      <c r="F114" s="43">
        <f t="shared" si="11"/>
        <v>7353.2242540905709</v>
      </c>
      <c r="G114" t="str">
        <f>IF((ISERROR((VLOOKUP(B114,'Aqua Calcs'!C$2:C$1000,1,FALSE)))),"not eligible","")</f>
        <v/>
      </c>
    </row>
    <row r="115" spans="2:20">
      <c r="B115" s="40" t="s">
        <v>456</v>
      </c>
      <c r="C115" s="80" t="str">
        <f t="shared" si="9"/>
        <v>M13/14</v>
      </c>
      <c r="D115" s="80" t="str">
        <f t="shared" si="10"/>
        <v>Eastwood School</v>
      </c>
      <c r="E115" s="42">
        <v>1.2546296296296333E-2</v>
      </c>
      <c r="F115" s="43">
        <f t="shared" si="11"/>
        <v>7047.9704797048462</v>
      </c>
      <c r="G115" t="str">
        <f>IF((ISERROR((VLOOKUP(B115,'Aqua Calcs'!C$2:C$1000,1,FALSE)))),"not eligible","")</f>
        <v/>
      </c>
    </row>
    <row r="116" spans="2:20">
      <c r="B116" s="40" t="s">
        <v>404</v>
      </c>
      <c r="C116" s="80" t="str">
        <f t="shared" si="9"/>
        <v>F13/14</v>
      </c>
      <c r="D116" s="80" t="str">
        <f t="shared" si="10"/>
        <v>Tri-Anglia Club</v>
      </c>
      <c r="E116" s="42">
        <v>1.2754629629629699E-2</v>
      </c>
      <c r="F116" s="43">
        <f t="shared" si="11"/>
        <v>7704.1742286751669</v>
      </c>
      <c r="G116" t="str">
        <f>IF((ISERROR((VLOOKUP(B116,'Aqua Calcs'!C$2:C$1000,1,FALSE)))),"not eligible","")</f>
        <v/>
      </c>
    </row>
    <row r="117" spans="2:20">
      <c r="B117" s="40" t="s">
        <v>67</v>
      </c>
      <c r="C117" s="80" t="str">
        <f t="shared" si="9"/>
        <v>F13/14</v>
      </c>
      <c r="D117" s="80" t="str">
        <f t="shared" si="10"/>
        <v>East Essex Tri</v>
      </c>
      <c r="E117" s="42">
        <v>1.4560185185185204E-2</v>
      </c>
      <c r="F117" s="43">
        <f t="shared" si="11"/>
        <v>6748.8076311606283</v>
      </c>
      <c r="G117" t="str">
        <f>IF((ISERROR((VLOOKUP(B117,'Aqua Calcs'!C$2:C$1000,1,FALSE)))),"not eligible","")</f>
        <v/>
      </c>
    </row>
    <row r="118" spans="2:20">
      <c r="B118" s="40" t="s">
        <v>408</v>
      </c>
      <c r="C118" s="80" t="str">
        <f t="shared" si="9"/>
        <v>F13/14</v>
      </c>
      <c r="D118" s="80" t="str">
        <f t="shared" si="10"/>
        <v>Tri Anglia</v>
      </c>
      <c r="E118" s="42">
        <v>1.5370370370370368E-2</v>
      </c>
      <c r="F118" s="43">
        <f t="shared" si="11"/>
        <v>6393.0722891566875</v>
      </c>
      <c r="G118" t="str">
        <f>IF((ISERROR((VLOOKUP(B118,'Aqua Calcs'!C$2:C$1000,1,FALSE)))),"not eligible","")</f>
        <v/>
      </c>
    </row>
    <row r="119" spans="2:20">
      <c r="B119" s="40" t="s">
        <v>58</v>
      </c>
      <c r="C119" s="80" t="str">
        <f t="shared" si="9"/>
        <v>F13/14</v>
      </c>
      <c r="D119" s="80" t="str">
        <f t="shared" si="10"/>
        <v>East Essex Tri</v>
      </c>
      <c r="E119" s="42">
        <v>1.5509259259259278E-2</v>
      </c>
      <c r="F119" s="43">
        <f t="shared" si="11"/>
        <v>6335.82089552244</v>
      </c>
      <c r="G119" t="str">
        <f>IF((ISERROR((VLOOKUP(B119,'Aqua Calcs'!C$2:C$1000,1,FALSE)))),"not eligible","")</f>
        <v/>
      </c>
    </row>
    <row r="120" spans="2:20">
      <c r="B120" s="40" t="s">
        <v>17</v>
      </c>
      <c r="C120" s="80">
        <f t="shared" si="9"/>
        <v>0</v>
      </c>
      <c r="D120" s="80">
        <f t="shared" si="10"/>
        <v>0</v>
      </c>
      <c r="E120" s="42"/>
      <c r="F120" s="43" t="e">
        <f t="shared" si="11"/>
        <v>#N/A</v>
      </c>
      <c r="G120" t="str">
        <f>IF((ISERROR((VLOOKUP(B120,'Aqua Calcs'!C$2:C$1000,1,FALSE)))),"not eligible","")</f>
        <v/>
      </c>
    </row>
    <row r="121" spans="2:20" ht="13.5" thickBot="1">
      <c r="B121" s="44" t="s">
        <v>17</v>
      </c>
      <c r="C121" s="81"/>
      <c r="D121" s="45"/>
      <c r="E121" s="97"/>
      <c r="F121" s="46"/>
      <c r="G121" t="str">
        <f>IF((ISERROR((VLOOKUP(B121,'Aqua Calcs'!C$2:C$1000,1,FALSE)))),"not eligible","")</f>
        <v/>
      </c>
    </row>
    <row r="123" spans="2:20">
      <c r="R123" s="96"/>
      <c r="S123" s="95"/>
      <c r="T123" s="96"/>
    </row>
    <row r="124" spans="2:20" ht="15.75">
      <c r="B124" s="68" t="s">
        <v>473</v>
      </c>
      <c r="C124" s="68"/>
    </row>
    <row r="125" spans="2:20" ht="13.5" thickBot="1">
      <c r="B125" s="69" t="s">
        <v>3</v>
      </c>
      <c r="C125" s="69"/>
      <c r="D125" s="70" t="s">
        <v>471</v>
      </c>
      <c r="E125" s="70" t="s">
        <v>14</v>
      </c>
      <c r="F125" s="71" t="s">
        <v>9</v>
      </c>
    </row>
    <row r="126" spans="2:20">
      <c r="B126" s="36" t="s">
        <v>39</v>
      </c>
      <c r="C126" s="79" t="s">
        <v>107</v>
      </c>
      <c r="D126" s="37"/>
      <c r="E126" s="42">
        <v>3.6342592592592598E-3</v>
      </c>
      <c r="F126" s="39"/>
      <c r="G126" t="str">
        <f>IF((ISERROR((VLOOKUP(B126,'Aqua Calcs'!C$2:C$1000,1,FALSE)))),"not eligible","")</f>
        <v/>
      </c>
    </row>
    <row r="127" spans="2:20">
      <c r="B127" s="40" t="s">
        <v>39</v>
      </c>
      <c r="C127" s="80" t="s">
        <v>153</v>
      </c>
      <c r="D127" s="41"/>
      <c r="E127" s="42">
        <v>5.1851851851851842E-3</v>
      </c>
      <c r="F127" s="43"/>
      <c r="G127" t="str">
        <f>IF((ISERROR((VLOOKUP(B127,'Aqua Calcs'!C$2:C$1000,1,FALSE)))),"not eligible","")</f>
        <v/>
      </c>
    </row>
    <row r="128" spans="2:20">
      <c r="B128" s="40" t="s">
        <v>39</v>
      </c>
      <c r="C128" s="80" t="s">
        <v>252</v>
      </c>
      <c r="D128" s="41"/>
      <c r="E128" s="42">
        <v>7.9398148148148162E-3</v>
      </c>
      <c r="F128" s="43"/>
      <c r="G128" t="str">
        <f>IF((ISERROR((VLOOKUP(B128,'Aqua Calcs'!C$2:C$1000,1,FALSE)))),"not eligible","")</f>
        <v/>
      </c>
    </row>
    <row r="129" spans="2:11">
      <c r="B129" s="40" t="s">
        <v>39</v>
      </c>
      <c r="C129" s="80" t="s">
        <v>378</v>
      </c>
      <c r="D129" s="41"/>
      <c r="E129" s="42">
        <v>8.8194444444444457E-3</v>
      </c>
      <c r="F129" s="43"/>
      <c r="G129" t="str">
        <f>IF((ISERROR((VLOOKUP(B129,'Aqua Calcs'!C$2:C$1000,1,FALSE)))),"not eligible","")</f>
        <v/>
      </c>
      <c r="K129" s="95"/>
    </row>
    <row r="130" spans="2:11">
      <c r="B130" s="40" t="s">
        <v>39</v>
      </c>
      <c r="C130" s="80" t="s">
        <v>136</v>
      </c>
      <c r="D130" s="41"/>
      <c r="E130" s="42">
        <v>3.9004629629629632E-3</v>
      </c>
      <c r="F130" s="43"/>
      <c r="G130" t="str">
        <f>IF((ISERROR((VLOOKUP(B130,'Aqua Calcs'!C$2:C$1000,1,FALSE)))),"not eligible","")</f>
        <v/>
      </c>
    </row>
    <row r="131" spans="2:11">
      <c r="B131" s="40" t="s">
        <v>39</v>
      </c>
      <c r="C131" s="80" t="s">
        <v>203</v>
      </c>
      <c r="D131" s="41"/>
      <c r="E131" s="42">
        <v>5.1388888888888873E-3</v>
      </c>
      <c r="F131" s="43"/>
      <c r="G131" t="str">
        <f>IF((ISERROR((VLOOKUP(B131,'Aqua Calcs'!C$2:C$1000,1,FALSE)))),"not eligible","")</f>
        <v/>
      </c>
    </row>
    <row r="132" spans="2:11">
      <c r="B132" s="40" t="s">
        <v>39</v>
      </c>
      <c r="C132" s="80" t="s">
        <v>313</v>
      </c>
      <c r="D132" s="41"/>
      <c r="E132" s="42">
        <v>7.3379629629629611E-3</v>
      </c>
      <c r="F132" s="43"/>
      <c r="G132" t="str">
        <f>IF((ISERROR((VLOOKUP(B132,'Aqua Calcs'!C$2:C$1000,1,FALSE)))),"not eligible","")</f>
        <v/>
      </c>
    </row>
    <row r="133" spans="2:11">
      <c r="B133" s="40" t="s">
        <v>39</v>
      </c>
      <c r="C133" s="80" t="s">
        <v>423</v>
      </c>
      <c r="D133" s="41"/>
      <c r="E133" s="42">
        <v>8.7037037037036996E-3</v>
      </c>
      <c r="F133" s="43"/>
      <c r="G133" t="str">
        <f>IF((ISERROR((VLOOKUP(B133,'Aqua Calcs'!C$2:C$1000,1,FALSE)))),"not eligible","")</f>
        <v/>
      </c>
    </row>
    <row r="134" spans="2:11">
      <c r="B134" s="40" t="s">
        <v>474</v>
      </c>
      <c r="C134" s="80" t="str">
        <f t="shared" ref="C134:C166" si="12">VLOOKUP(B134,name,2,FALSE)</f>
        <v>F8</v>
      </c>
      <c r="D134" s="80" t="str">
        <f t="shared" ref="D134:D165" si="13">VLOOKUP(B134,name,3,FALSE)</f>
        <v>Tri Sport Epping</v>
      </c>
      <c r="E134" s="42">
        <v>3.6342592592592598E-3</v>
      </c>
      <c r="F134" s="43">
        <f t="shared" ref="F134:F165" si="14">(VLOOKUP(C134,C$126:E$133,3,FALSE))/(E134/10000)</f>
        <v>10000</v>
      </c>
      <c r="G134" t="str">
        <f>IF((ISERROR((VLOOKUP(B134,'Aqua Calcs'!C$2:C$1000,1,FALSE)))),"not eligible","")</f>
        <v/>
      </c>
    </row>
    <row r="135" spans="2:11">
      <c r="B135" s="40" t="s">
        <v>565</v>
      </c>
      <c r="C135" s="80" t="str">
        <f t="shared" si="12"/>
        <v>F8</v>
      </c>
      <c r="D135" s="80" t="str">
        <f t="shared" si="13"/>
        <v>Tri Sport Epping</v>
      </c>
      <c r="E135" s="42">
        <v>3.7384259259259263E-3</v>
      </c>
      <c r="F135" s="43">
        <f t="shared" si="14"/>
        <v>9721.3622291021675</v>
      </c>
      <c r="G135" t="str">
        <f>IF((ISERROR((VLOOKUP(B135,'Aqua Calcs'!C$2:C$1000,1,FALSE)))),"not eligible","")</f>
        <v/>
      </c>
    </row>
    <row r="136" spans="2:11">
      <c r="B136" s="40" t="s">
        <v>475</v>
      </c>
      <c r="C136" s="80" t="str">
        <f t="shared" si="12"/>
        <v>F8</v>
      </c>
      <c r="D136" s="80" t="str">
        <f t="shared" si="13"/>
        <v>Tri Sport Epping</v>
      </c>
      <c r="E136" s="42">
        <v>4.2592592592592595E-3</v>
      </c>
      <c r="F136" s="43">
        <f t="shared" si="14"/>
        <v>8532.608695652174</v>
      </c>
      <c r="G136" t="str">
        <f>IF((ISERROR((VLOOKUP(B136,'Aqua Calcs'!C$2:C$1000,1,FALSE)))),"not eligible","")</f>
        <v/>
      </c>
    </row>
    <row r="137" spans="2:11">
      <c r="B137" s="40" t="s">
        <v>476</v>
      </c>
      <c r="C137" s="80" t="str">
        <f t="shared" si="12"/>
        <v>M8</v>
      </c>
      <c r="D137" s="80" t="str">
        <f t="shared" si="13"/>
        <v>Unattached</v>
      </c>
      <c r="E137" s="42">
        <v>3.9004629629629632E-3</v>
      </c>
      <c r="F137" s="43">
        <f t="shared" si="14"/>
        <v>10000</v>
      </c>
      <c r="G137" t="str">
        <f>IF((ISERROR((VLOOKUP(B137,'Aqua Calcs'!C$2:C$1000,1,FALSE)))),"not eligible","")</f>
        <v/>
      </c>
    </row>
    <row r="138" spans="2:11">
      <c r="B138" s="40" t="s">
        <v>477</v>
      </c>
      <c r="C138" s="80" t="str">
        <f t="shared" si="12"/>
        <v>M8</v>
      </c>
      <c r="D138" s="80" t="str">
        <f t="shared" si="13"/>
        <v>Tri Sport Epping</v>
      </c>
      <c r="E138" s="42">
        <v>4.0972222222222226E-3</v>
      </c>
      <c r="F138" s="43">
        <f t="shared" si="14"/>
        <v>9519.7740112994343</v>
      </c>
      <c r="G138" t="str">
        <f>IF((ISERROR((VLOOKUP(B138,'Aqua Calcs'!C$2:C$1000,1,FALSE)))),"not eligible","")</f>
        <v/>
      </c>
    </row>
    <row r="139" spans="2:11">
      <c r="B139" s="40" t="s">
        <v>478</v>
      </c>
      <c r="C139" s="80" t="e">
        <f t="shared" si="12"/>
        <v>#N/A</v>
      </c>
      <c r="D139" s="80" t="e">
        <f t="shared" si="13"/>
        <v>#N/A</v>
      </c>
      <c r="E139" s="42">
        <v>5.1851851851851842E-3</v>
      </c>
      <c r="F139" s="43" t="e">
        <f t="shared" si="14"/>
        <v>#N/A</v>
      </c>
      <c r="G139" t="str">
        <f>IF((ISERROR((VLOOKUP(B139,'Aqua Calcs'!C$2:C$1000,1,FALSE)))),"not eligible","")</f>
        <v>not eligible</v>
      </c>
    </row>
    <row r="140" spans="2:11">
      <c r="B140" s="40" t="s">
        <v>479</v>
      </c>
      <c r="C140" s="80" t="str">
        <f t="shared" si="12"/>
        <v>F9/10</v>
      </c>
      <c r="D140" s="80" t="str">
        <f t="shared" si="13"/>
        <v>Biggleswade AC</v>
      </c>
      <c r="E140" s="42">
        <v>5.6018518518518518E-3</v>
      </c>
      <c r="F140" s="43">
        <f t="shared" si="14"/>
        <v>9256.1983471074363</v>
      </c>
      <c r="G140" t="str">
        <f>IF((ISERROR((VLOOKUP(B140,'Aqua Calcs'!C$2:C$1000,1,FALSE)))),"not eligible","")</f>
        <v/>
      </c>
    </row>
    <row r="141" spans="2:11">
      <c r="B141" s="40" t="s">
        <v>161</v>
      </c>
      <c r="C141" s="80" t="str">
        <f t="shared" si="12"/>
        <v>F9/10</v>
      </c>
      <c r="D141" s="80" t="str">
        <f t="shared" si="13"/>
        <v>Dagenham Swimming Club</v>
      </c>
      <c r="E141" s="42">
        <v>5.6597222222222214E-3</v>
      </c>
      <c r="F141" s="43">
        <f t="shared" si="14"/>
        <v>9161.5541922290377</v>
      </c>
      <c r="G141" t="str">
        <f>IF((ISERROR((VLOOKUP(B141,'Aqua Calcs'!C$2:C$1000,1,FALSE)))),"not eligible","")</f>
        <v/>
      </c>
    </row>
    <row r="142" spans="2:11">
      <c r="B142" s="40" t="s">
        <v>480</v>
      </c>
      <c r="C142" s="80" t="str">
        <f t="shared" si="12"/>
        <v>F9/10</v>
      </c>
      <c r="D142" s="80" t="str">
        <f t="shared" si="13"/>
        <v xml:space="preserve">Cambridge Triathlon Club </v>
      </c>
      <c r="E142" s="42">
        <v>6.7129629629629631E-3</v>
      </c>
      <c r="F142" s="43">
        <f t="shared" si="14"/>
        <v>7724.137931034481</v>
      </c>
      <c r="G142" t="str">
        <f>IF((ISERROR((VLOOKUP(B142,'Aqua Calcs'!C$2:C$1000,1,FALSE)))),"not eligible","")</f>
        <v/>
      </c>
    </row>
    <row r="143" spans="2:11">
      <c r="B143" s="40" t="s">
        <v>481</v>
      </c>
      <c r="C143" s="80" t="str">
        <f t="shared" si="12"/>
        <v>F9/10</v>
      </c>
      <c r="D143" s="80" t="str">
        <f t="shared" si="13"/>
        <v>Cambridge Tri</v>
      </c>
      <c r="E143" s="42">
        <v>7.0601851851851858E-3</v>
      </c>
      <c r="F143" s="43">
        <f t="shared" si="14"/>
        <v>7344.262295081965</v>
      </c>
      <c r="G143" t="str">
        <f>IF((ISERROR((VLOOKUP(B143,'Aqua Calcs'!C$2:C$1000,1,FALSE)))),"not eligible","")</f>
        <v/>
      </c>
    </row>
    <row r="144" spans="2:11">
      <c r="B144" s="40" t="s">
        <v>482</v>
      </c>
      <c r="C144" s="80" t="str">
        <f t="shared" si="12"/>
        <v>F9/10</v>
      </c>
      <c r="D144" s="80" t="str">
        <f t="shared" si="13"/>
        <v>Tri Sport Epping</v>
      </c>
      <c r="E144" s="42">
        <v>7.3379629629629637E-3</v>
      </c>
      <c r="F144" s="43">
        <f t="shared" si="14"/>
        <v>7066.2460567823327</v>
      </c>
      <c r="G144" t="str">
        <f>IF((ISERROR((VLOOKUP(B144,'Aqua Calcs'!C$2:C$1000,1,FALSE)))),"not eligible","")</f>
        <v/>
      </c>
    </row>
    <row r="145" spans="2:7">
      <c r="B145" s="40" t="s">
        <v>172</v>
      </c>
      <c r="C145" s="80" t="str">
        <f t="shared" si="12"/>
        <v>F9/10</v>
      </c>
      <c r="D145" s="80" t="str">
        <f t="shared" si="13"/>
        <v>Tri Sport Epping</v>
      </c>
      <c r="E145" s="42">
        <v>7.7199074074074071E-3</v>
      </c>
      <c r="F145" s="43">
        <f t="shared" si="14"/>
        <v>6716.6416791604188</v>
      </c>
      <c r="G145" t="str">
        <f>IF((ISERROR((VLOOKUP(B145,'Aqua Calcs'!C$2:C$1000,1,FALSE)))),"not eligible","")</f>
        <v/>
      </c>
    </row>
    <row r="146" spans="2:7">
      <c r="B146" s="40" t="s">
        <v>166</v>
      </c>
      <c r="C146" s="80" t="str">
        <f t="shared" si="12"/>
        <v>F9/10</v>
      </c>
      <c r="D146" s="80" t="str">
        <f t="shared" si="13"/>
        <v>St Nicholas School</v>
      </c>
      <c r="E146" s="42">
        <v>7.9513888888888898E-3</v>
      </c>
      <c r="F146" s="43">
        <f t="shared" si="14"/>
        <v>6521.1062590975234</v>
      </c>
      <c r="G146" t="str">
        <f>IF((ISERROR((VLOOKUP(B146,'Aqua Calcs'!C$2:C$1000,1,FALSE)))),"not eligible","")</f>
        <v/>
      </c>
    </row>
    <row r="147" spans="2:7">
      <c r="B147" s="40" t="s">
        <v>483</v>
      </c>
      <c r="C147" s="80" t="str">
        <f t="shared" si="12"/>
        <v>M9/10</v>
      </c>
      <c r="D147" s="80" t="str">
        <f t="shared" si="13"/>
        <v>Tri-Sport Epping</v>
      </c>
      <c r="E147" s="42">
        <v>5.1388888888888873E-3</v>
      </c>
      <c r="F147" s="43">
        <f t="shared" si="14"/>
        <v>10000</v>
      </c>
      <c r="G147" t="str">
        <f>IF((ISERROR((VLOOKUP(B147,'Aqua Calcs'!C$2:C$1000,1,FALSE)))),"not eligible","")</f>
        <v/>
      </c>
    </row>
    <row r="148" spans="2:7">
      <c r="B148" s="40" t="s">
        <v>484</v>
      </c>
      <c r="C148" s="80" t="str">
        <f t="shared" si="12"/>
        <v>M9/10</v>
      </c>
      <c r="D148" s="80" t="str">
        <f t="shared" si="13"/>
        <v>Tri Sport Eping</v>
      </c>
      <c r="E148" s="42">
        <v>5.6018518518518509E-3</v>
      </c>
      <c r="F148" s="43">
        <f t="shared" si="14"/>
        <v>9173.5537190082632</v>
      </c>
      <c r="G148" t="str">
        <f>IF((ISERROR((VLOOKUP(B148,'Aqua Calcs'!C$2:C$1000,1,FALSE)))),"not eligible","")</f>
        <v/>
      </c>
    </row>
    <row r="149" spans="2:7">
      <c r="B149" s="40" t="s">
        <v>241</v>
      </c>
      <c r="C149" s="80" t="str">
        <f t="shared" si="12"/>
        <v>M9/10</v>
      </c>
      <c r="D149" s="80" t="str">
        <f t="shared" si="13"/>
        <v xml:space="preserve">Triton Tri </v>
      </c>
      <c r="E149" s="42">
        <v>5.6597222222222205E-3</v>
      </c>
      <c r="F149" s="43">
        <f t="shared" si="14"/>
        <v>9079.7546012269941</v>
      </c>
      <c r="G149" t="str">
        <f>IF((ISERROR((VLOOKUP(B149,'Aqua Calcs'!C$2:C$1000,1,FALSE)))),"not eligible","")</f>
        <v/>
      </c>
    </row>
    <row r="150" spans="2:7">
      <c r="B150" s="40" t="s">
        <v>206</v>
      </c>
      <c r="C150" s="80" t="str">
        <f t="shared" si="12"/>
        <v>M9/10</v>
      </c>
      <c r="D150" s="80" t="str">
        <f t="shared" si="13"/>
        <v>Woodford Green Prep</v>
      </c>
      <c r="E150" s="42">
        <v>5.7060185185185165E-3</v>
      </c>
      <c r="F150" s="43">
        <f t="shared" si="14"/>
        <v>9006.0851926977684</v>
      </c>
      <c r="G150" t="str">
        <f>IF((ISERROR((VLOOKUP(B150,'Aqua Calcs'!C$2:C$1000,1,FALSE)))),"not eligible","")</f>
        <v/>
      </c>
    </row>
    <row r="151" spans="2:7">
      <c r="B151" s="40" t="s">
        <v>236</v>
      </c>
      <c r="C151" s="80" t="str">
        <f t="shared" si="12"/>
        <v>M9/10</v>
      </c>
      <c r="D151" s="80" t="str">
        <f t="shared" si="13"/>
        <v>St Andrews, Much Hadham</v>
      </c>
      <c r="E151" s="42">
        <v>5.752314814814816E-3</v>
      </c>
      <c r="F151" s="43">
        <f t="shared" si="14"/>
        <v>8933.6016096579442</v>
      </c>
      <c r="G151" t="str">
        <f>IF((ISERROR((VLOOKUP(B151,'Aqua Calcs'!C$2:C$1000,1,FALSE)))),"not eligible","")</f>
        <v/>
      </c>
    </row>
    <row r="152" spans="2:7">
      <c r="B152" s="40" t="s">
        <v>210</v>
      </c>
      <c r="C152" s="80" t="str">
        <f t="shared" si="12"/>
        <v>M9/10</v>
      </c>
      <c r="D152" s="80" t="str">
        <f t="shared" si="13"/>
        <v>Brentwood Prep</v>
      </c>
      <c r="E152" s="42">
        <v>6.712962962962964E-3</v>
      </c>
      <c r="F152" s="43">
        <f t="shared" si="14"/>
        <v>7655.1724137930996</v>
      </c>
      <c r="G152" t="str">
        <f>IF((ISERROR((VLOOKUP(B152,'Aqua Calcs'!C$2:C$1000,1,FALSE)))),"not eligible","")</f>
        <v/>
      </c>
    </row>
    <row r="153" spans="2:7">
      <c r="B153" s="40" t="s">
        <v>249</v>
      </c>
      <c r="C153" s="80" t="str">
        <f t="shared" si="12"/>
        <v>M9/10</v>
      </c>
      <c r="D153" s="80" t="str">
        <f t="shared" si="13"/>
        <v>St Marys, Shenfield</v>
      </c>
      <c r="E153" s="42">
        <v>7.5810185185185199E-3</v>
      </c>
      <c r="F153" s="43">
        <f t="shared" si="14"/>
        <v>6778.62595419847</v>
      </c>
      <c r="G153" t="str">
        <f>IF((ISERROR((VLOOKUP(B153,'Aqua Calcs'!C$2:C$1000,1,FALSE)))),"not eligible","")</f>
        <v/>
      </c>
    </row>
    <row r="154" spans="2:7">
      <c r="B154" s="40" t="s">
        <v>217</v>
      </c>
      <c r="C154" s="80" t="str">
        <f t="shared" si="12"/>
        <v>M9/10</v>
      </c>
      <c r="D154" s="80" t="str">
        <f t="shared" si="13"/>
        <v xml:space="preserve">Swaffham Prior </v>
      </c>
      <c r="E154" s="42">
        <v>8.2407407407407412E-3</v>
      </c>
      <c r="F154" s="43">
        <f t="shared" si="14"/>
        <v>6235.9550561797732</v>
      </c>
      <c r="G154" t="str">
        <f>IF((ISERROR((VLOOKUP(B154,'Aqua Calcs'!C$2:C$1000,1,FALSE)))),"not eligible","")</f>
        <v/>
      </c>
    </row>
    <row r="155" spans="2:7">
      <c r="B155" s="40" t="s">
        <v>255</v>
      </c>
      <c r="C155" s="80" t="str">
        <f t="shared" si="12"/>
        <v>F11/12</v>
      </c>
      <c r="D155" s="80" t="str">
        <f t="shared" si="13"/>
        <v>Woodford Green Prep</v>
      </c>
      <c r="E155" s="42">
        <v>7.9398148148148162E-3</v>
      </c>
      <c r="F155" s="43">
        <f t="shared" si="14"/>
        <v>10000</v>
      </c>
      <c r="G155" t="str">
        <f>IF((ISERROR((VLOOKUP(B155,'Aqua Calcs'!C$2:C$1000,1,FALSE)))),"not eligible","")</f>
        <v/>
      </c>
    </row>
    <row r="156" spans="2:7">
      <c r="B156" s="40" t="s">
        <v>299</v>
      </c>
      <c r="C156" s="80" t="str">
        <f t="shared" si="12"/>
        <v>F11/12</v>
      </c>
      <c r="D156" s="80" t="str">
        <f t="shared" si="13"/>
        <v>Eastbrook Comprehensive</v>
      </c>
      <c r="E156" s="42">
        <v>8.0439814814814818E-3</v>
      </c>
      <c r="F156" s="43">
        <f t="shared" si="14"/>
        <v>9870.5035971223024</v>
      </c>
      <c r="G156" t="str">
        <f>IF((ISERROR((VLOOKUP(B156,'Aqua Calcs'!C$2:C$1000,1,FALSE)))),"not eligible","")</f>
        <v/>
      </c>
    </row>
    <row r="157" spans="2:7">
      <c r="B157" s="40" t="s">
        <v>485</v>
      </c>
      <c r="C157" s="80" t="str">
        <f t="shared" si="12"/>
        <v>F11/12</v>
      </c>
      <c r="D157" s="80" t="str">
        <f t="shared" si="13"/>
        <v xml:space="preserve">Tri Sport Epping </v>
      </c>
      <c r="E157" s="42">
        <v>8.2175925925925923E-3</v>
      </c>
      <c r="F157" s="43">
        <f t="shared" si="14"/>
        <v>9661.9718309859181</v>
      </c>
      <c r="G157" t="str">
        <f>IF((ISERROR((VLOOKUP(B157,'Aqua Calcs'!C$2:C$1000,1,FALSE)))),"not eligible","")</f>
        <v/>
      </c>
    </row>
    <row r="158" spans="2:7">
      <c r="B158" s="40" t="s">
        <v>486</v>
      </c>
      <c r="C158" s="80" t="str">
        <f t="shared" si="12"/>
        <v>F11/12</v>
      </c>
      <c r="D158" s="80" t="str">
        <f t="shared" si="13"/>
        <v>Mayesbrook AC</v>
      </c>
      <c r="E158" s="42">
        <v>8.3680555555555522E-3</v>
      </c>
      <c r="F158" s="43">
        <f t="shared" si="14"/>
        <v>9488.243430152148</v>
      </c>
      <c r="G158" t="str">
        <f>IF((ISERROR((VLOOKUP(B158,'Aqua Calcs'!C$2:C$1000,1,FALSE)))),"not eligible","")</f>
        <v/>
      </c>
    </row>
    <row r="159" spans="2:7">
      <c r="B159" s="40" t="s">
        <v>566</v>
      </c>
      <c r="C159" s="80" t="str">
        <f t="shared" si="12"/>
        <v>F11/12</v>
      </c>
      <c r="D159" s="80" t="str">
        <f t="shared" si="13"/>
        <v xml:space="preserve">Tri Sport Epping </v>
      </c>
      <c r="E159" s="42">
        <v>8.7037037037037031E-3</v>
      </c>
      <c r="F159" s="43">
        <f t="shared" si="14"/>
        <v>9122.3404255319165</v>
      </c>
      <c r="G159" t="str">
        <f>IF((ISERROR((VLOOKUP(B159,'Aqua Calcs'!C$2:C$1000,1,FALSE)))),"not eligible","")</f>
        <v/>
      </c>
    </row>
    <row r="160" spans="2:7">
      <c r="B160" s="40" t="s">
        <v>487</v>
      </c>
      <c r="C160" s="80" t="str">
        <f t="shared" si="12"/>
        <v>F11/12</v>
      </c>
      <c r="D160" s="80" t="str">
        <f t="shared" si="13"/>
        <v>Tri Sport Epping</v>
      </c>
      <c r="E160" s="42">
        <v>8.7152777777777732E-3</v>
      </c>
      <c r="F160" s="43">
        <f t="shared" si="14"/>
        <v>9110.2257636122249</v>
      </c>
      <c r="G160" t="str">
        <f>IF((ISERROR((VLOOKUP(B160,'Aqua Calcs'!C$2:C$1000,1,FALSE)))),"not eligible","")</f>
        <v/>
      </c>
    </row>
    <row r="161" spans="2:7">
      <c r="B161" s="40" t="s">
        <v>270</v>
      </c>
      <c r="C161" s="80" t="str">
        <f t="shared" si="12"/>
        <v>F11/12</v>
      </c>
      <c r="D161" s="80" t="str">
        <f t="shared" si="13"/>
        <v>Henry Maynard Juniors</v>
      </c>
      <c r="E161" s="42">
        <v>9.0856481481481517E-3</v>
      </c>
      <c r="F161" s="43">
        <f t="shared" si="14"/>
        <v>8738.8535031847114</v>
      </c>
      <c r="G161" t="str">
        <f>IF((ISERROR((VLOOKUP(B161,'Aqua Calcs'!C$2:C$1000,1,FALSE)))),"not eligible","")</f>
        <v/>
      </c>
    </row>
    <row r="162" spans="2:7">
      <c r="B162" s="40" t="s">
        <v>488</v>
      </c>
      <c r="C162" s="80" t="str">
        <f t="shared" si="12"/>
        <v>F11/12</v>
      </c>
      <c r="D162" s="80" t="str">
        <f t="shared" si="13"/>
        <v>Tri Sport Epping</v>
      </c>
      <c r="E162" s="42">
        <v>9.0972222222222218E-3</v>
      </c>
      <c r="F162" s="43">
        <f t="shared" si="14"/>
        <v>8727.7353689567444</v>
      </c>
      <c r="G162" t="str">
        <f>IF((ISERROR((VLOOKUP(B162,'Aqua Calcs'!C$2:C$1000,1,FALSE)))),"not eligible","")</f>
        <v/>
      </c>
    </row>
    <row r="163" spans="2:7">
      <c r="B163" s="40" t="s">
        <v>489</v>
      </c>
      <c r="C163" s="80" t="str">
        <f t="shared" si="12"/>
        <v>F11/12</v>
      </c>
      <c r="D163" s="80" t="str">
        <f t="shared" si="13"/>
        <v>Buntingford SC</v>
      </c>
      <c r="E163" s="42">
        <v>9.1087962962962989E-3</v>
      </c>
      <c r="F163" s="43">
        <f t="shared" si="14"/>
        <v>8716.6454891994908</v>
      </c>
      <c r="G163" t="str">
        <f>IF((ISERROR((VLOOKUP(B163,'Aqua Calcs'!C$2:C$1000,1,FALSE)))),"not eligible","")</f>
        <v/>
      </c>
    </row>
    <row r="164" spans="2:7">
      <c r="B164" s="40" t="s">
        <v>310</v>
      </c>
      <c r="C164" s="80" t="str">
        <f t="shared" si="12"/>
        <v>F11/12</v>
      </c>
      <c r="D164" s="80" t="str">
        <f t="shared" si="13"/>
        <v>Anglo European</v>
      </c>
      <c r="E164" s="42">
        <v>9.3055555555555565E-3</v>
      </c>
      <c r="F164" s="43">
        <f t="shared" si="14"/>
        <v>8532.3383084577126</v>
      </c>
      <c r="G164" t="str">
        <f>IF((ISERROR((VLOOKUP(B164,'Aqua Calcs'!C$2:C$1000,1,FALSE)))),"not eligible","")</f>
        <v/>
      </c>
    </row>
    <row r="165" spans="2:7">
      <c r="B165" s="40" t="s">
        <v>266</v>
      </c>
      <c r="C165" s="80" t="str">
        <f t="shared" si="12"/>
        <v>F11/12</v>
      </c>
      <c r="D165" s="80" t="str">
        <f t="shared" si="13"/>
        <v>Brentwood Ursuline</v>
      </c>
      <c r="E165" s="42">
        <v>9.6759259259259246E-3</v>
      </c>
      <c r="F165" s="43">
        <f t="shared" si="14"/>
        <v>8205.7416267942608</v>
      </c>
      <c r="G165" t="str">
        <f>IF((ISERROR((VLOOKUP(B165,'Aqua Calcs'!C$2:C$1000,1,FALSE)))),"not eligible","")</f>
        <v/>
      </c>
    </row>
    <row r="166" spans="2:7">
      <c r="B166" s="40" t="s">
        <v>490</v>
      </c>
      <c r="C166" s="80" t="str">
        <f t="shared" si="12"/>
        <v>F11/12</v>
      </c>
      <c r="D166" s="80" t="str">
        <f t="shared" ref="D166:D192" si="15">VLOOKUP(B166,name,3,FALSE)</f>
        <v>Thames Turbo</v>
      </c>
      <c r="E166" s="42">
        <v>1.0405092592592591E-2</v>
      </c>
      <c r="F166" s="43">
        <f t="shared" ref="F166:F192" si="16">(VLOOKUP(C166,C$126:E$133,3,FALSE))/(E166/10000)</f>
        <v>7630.7007786429394</v>
      </c>
      <c r="G166" t="str">
        <f>IF((ISERROR((VLOOKUP(B166,'Aqua Calcs'!C$2:C$1000,1,FALSE)))),"not eligible","")</f>
        <v/>
      </c>
    </row>
    <row r="167" spans="2:7">
      <c r="B167" s="40" t="s">
        <v>491</v>
      </c>
      <c r="C167" s="80" t="str">
        <f t="shared" ref="C167:C192" si="17">VLOOKUP(B167,name,2,FALSE)</f>
        <v>F11/12</v>
      </c>
      <c r="D167" s="80" t="str">
        <f t="shared" si="15"/>
        <v>Tri-Sport Epping</v>
      </c>
      <c r="E167" s="42">
        <v>1.1747685185185184E-2</v>
      </c>
      <c r="F167" s="43">
        <f t="shared" si="16"/>
        <v>6758.6206896551748</v>
      </c>
      <c r="G167" t="str">
        <f>IF((ISERROR((VLOOKUP(B167,'Aqua Calcs'!C$2:C$1000,1,FALSE)))),"not eligible","")</f>
        <v/>
      </c>
    </row>
    <row r="168" spans="2:7">
      <c r="B168" s="40" t="s">
        <v>492</v>
      </c>
      <c r="C168" s="80" t="str">
        <f t="shared" si="17"/>
        <v>M11/12</v>
      </c>
      <c r="D168" s="80" t="str">
        <f t="shared" si="15"/>
        <v>Triton Tri</v>
      </c>
      <c r="E168" s="42">
        <v>7.3379629629629611E-3</v>
      </c>
      <c r="F168" s="43">
        <f t="shared" si="16"/>
        <v>10000</v>
      </c>
      <c r="G168" t="str">
        <f>IF((ISERROR((VLOOKUP(B168,'Aqua Calcs'!C$2:C$1000,1,FALSE)))),"not eligible","")</f>
        <v/>
      </c>
    </row>
    <row r="169" spans="2:7">
      <c r="B169" s="40" t="s">
        <v>493</v>
      </c>
      <c r="C169" s="80" t="str">
        <f t="shared" si="17"/>
        <v>M11/12</v>
      </c>
      <c r="D169" s="80" t="str">
        <f t="shared" si="15"/>
        <v>Tri Sport Epping</v>
      </c>
      <c r="E169" s="42">
        <v>7.766203703703704E-3</v>
      </c>
      <c r="F169" s="43">
        <f t="shared" si="16"/>
        <v>9448.5842026825594</v>
      </c>
      <c r="G169" t="str">
        <f>IF((ISERROR((VLOOKUP(B169,'Aqua Calcs'!C$2:C$1000,1,FALSE)))),"not eligible","")</f>
        <v/>
      </c>
    </row>
    <row r="170" spans="2:7">
      <c r="B170" s="40" t="s">
        <v>494</v>
      </c>
      <c r="C170" s="80" t="str">
        <f t="shared" si="17"/>
        <v>M11/12</v>
      </c>
      <c r="D170" s="80" t="str">
        <f t="shared" si="15"/>
        <v>Tri Sport Epping</v>
      </c>
      <c r="E170" s="42">
        <v>7.9166666666666639E-3</v>
      </c>
      <c r="F170" s="43">
        <f t="shared" si="16"/>
        <v>9269.0058479532181</v>
      </c>
      <c r="G170" t="str">
        <f>IF((ISERROR((VLOOKUP(B170,'Aqua Calcs'!C$2:C$1000,1,FALSE)))),"not eligible","")</f>
        <v/>
      </c>
    </row>
    <row r="171" spans="2:7">
      <c r="B171" s="40" t="s">
        <v>336</v>
      </c>
      <c r="C171" s="80" t="str">
        <f t="shared" si="17"/>
        <v>M11/12</v>
      </c>
      <c r="D171" s="80" t="str">
        <f t="shared" si="15"/>
        <v>Tri Sport Epping</v>
      </c>
      <c r="E171" s="42">
        <v>8.472222222222223E-3</v>
      </c>
      <c r="F171" s="43">
        <f t="shared" si="16"/>
        <v>8661.2021857923464</v>
      </c>
      <c r="G171" t="str">
        <f>IF((ISERROR((VLOOKUP(B171,'Aqua Calcs'!C$2:C$1000,1,FALSE)))),"not eligible","")</f>
        <v/>
      </c>
    </row>
    <row r="172" spans="2:7">
      <c r="B172" s="40" t="s">
        <v>495</v>
      </c>
      <c r="C172" s="80" t="str">
        <f t="shared" si="17"/>
        <v>M11/12</v>
      </c>
      <c r="D172" s="80" t="str">
        <f t="shared" si="15"/>
        <v>Cambridge Tri</v>
      </c>
      <c r="E172" s="42">
        <v>8.7500000000000008E-3</v>
      </c>
      <c r="F172" s="43">
        <f t="shared" si="16"/>
        <v>8386.2433862433827</v>
      </c>
      <c r="G172" t="str">
        <f>IF((ISERROR((VLOOKUP(B172,'Aqua Calcs'!C$2:C$1000,1,FALSE)))),"not eligible","")</f>
        <v/>
      </c>
    </row>
    <row r="173" spans="2:7">
      <c r="B173" s="40" t="s">
        <v>361</v>
      </c>
      <c r="C173" s="80" t="str">
        <f t="shared" si="17"/>
        <v>M11/12</v>
      </c>
      <c r="D173" s="80" t="str">
        <f t="shared" si="15"/>
        <v>Brentwood School</v>
      </c>
      <c r="E173" s="42">
        <v>9.3981481481481468E-3</v>
      </c>
      <c r="F173" s="43">
        <f t="shared" si="16"/>
        <v>7807.8817733990136</v>
      </c>
      <c r="G173" t="str">
        <f>IF((ISERROR((VLOOKUP(B173,'Aqua Calcs'!C$2:C$1000,1,FALSE)))),"not eligible","")</f>
        <v/>
      </c>
    </row>
    <row r="174" spans="2:7">
      <c r="B174" s="40" t="s">
        <v>366</v>
      </c>
      <c r="C174" s="80" t="str">
        <f t="shared" si="17"/>
        <v>M11/12</v>
      </c>
      <c r="D174" s="80" t="str">
        <f t="shared" si="15"/>
        <v>St Peter's School</v>
      </c>
      <c r="E174" s="42">
        <v>9.4560185185185216E-3</v>
      </c>
      <c r="F174" s="43">
        <f t="shared" si="16"/>
        <v>7760.0979192166415</v>
      </c>
      <c r="G174" t="str">
        <f>IF((ISERROR((VLOOKUP(B174,'Aqua Calcs'!C$2:C$1000,1,FALSE)))),"not eligible","")</f>
        <v/>
      </c>
    </row>
    <row r="175" spans="2:7">
      <c r="B175" s="40" t="s">
        <v>496</v>
      </c>
      <c r="C175" s="80" t="str">
        <f t="shared" si="17"/>
        <v>F13/14</v>
      </c>
      <c r="D175" s="80" t="str">
        <f t="shared" si="15"/>
        <v>Team Viper</v>
      </c>
      <c r="E175" s="42">
        <v>8.8194444444444457E-3</v>
      </c>
      <c r="F175" s="43">
        <f t="shared" si="16"/>
        <v>10000</v>
      </c>
      <c r="G175" t="str">
        <f>IF((ISERROR((VLOOKUP(B175,'Aqua Calcs'!C$2:C$1000,1,FALSE)))),"not eligible","")</f>
        <v/>
      </c>
    </row>
    <row r="176" spans="2:7">
      <c r="B176" s="40" t="s">
        <v>497</v>
      </c>
      <c r="C176" s="80" t="str">
        <f t="shared" si="17"/>
        <v>F13/14</v>
      </c>
      <c r="D176" s="80" t="str">
        <f t="shared" si="15"/>
        <v>Tri Sport Epping</v>
      </c>
      <c r="E176" s="42">
        <v>9.0162037037037034E-3</v>
      </c>
      <c r="F176" s="43">
        <f t="shared" si="16"/>
        <v>9781.7715019255484</v>
      </c>
      <c r="G176" t="str">
        <f>IF((ISERROR((VLOOKUP(B176,'Aqua Calcs'!C$2:C$1000,1,FALSE)))),"not eligible","")</f>
        <v/>
      </c>
    </row>
    <row r="177" spans="2:7">
      <c r="B177" s="40" t="s">
        <v>498</v>
      </c>
      <c r="C177" s="80" t="str">
        <f t="shared" si="17"/>
        <v>F13/14</v>
      </c>
      <c r="D177" s="80" t="str">
        <f t="shared" si="15"/>
        <v>Tri Sport Epping</v>
      </c>
      <c r="E177" s="42">
        <v>9.1898148148148139E-3</v>
      </c>
      <c r="F177" s="43">
        <f t="shared" si="16"/>
        <v>9596.977329974814</v>
      </c>
      <c r="G177" t="str">
        <f>IF((ISERROR((VLOOKUP(B177,'Aqua Calcs'!C$2:C$1000,1,FALSE)))),"not eligible","")</f>
        <v/>
      </c>
    </row>
    <row r="178" spans="2:7">
      <c r="B178" s="40" t="s">
        <v>421</v>
      </c>
      <c r="C178" s="80" t="e">
        <f t="shared" si="17"/>
        <v>#N/A</v>
      </c>
      <c r="D178" s="80" t="e">
        <f t="shared" si="15"/>
        <v>#N/A</v>
      </c>
      <c r="E178" s="42">
        <v>9.4328703703703658E-3</v>
      </c>
      <c r="F178" s="43" t="e">
        <f t="shared" si="16"/>
        <v>#N/A</v>
      </c>
      <c r="G178" t="str">
        <f>IF((ISERROR((VLOOKUP(B178,'Aqua Calcs'!C$2:C$1000,1,FALSE)))),"not eligible","")</f>
        <v>not eligible</v>
      </c>
    </row>
    <row r="179" spans="2:7">
      <c r="B179" s="40" t="s">
        <v>499</v>
      </c>
      <c r="C179" s="80" t="str">
        <f t="shared" si="17"/>
        <v>F13/14</v>
      </c>
      <c r="D179" s="80" t="str">
        <f t="shared" si="15"/>
        <v>Swim for Tri</v>
      </c>
      <c r="E179" s="42">
        <v>9.5717592592592556E-3</v>
      </c>
      <c r="F179" s="43">
        <f t="shared" si="16"/>
        <v>9214.0266021765474</v>
      </c>
      <c r="G179" t="str">
        <f>IF((ISERROR((VLOOKUP(B179,'Aqua Calcs'!C$2:C$1000,1,FALSE)))),"not eligible","")</f>
        <v/>
      </c>
    </row>
    <row r="180" spans="2:7">
      <c r="B180" s="40" t="s">
        <v>500</v>
      </c>
      <c r="C180" s="80" t="str">
        <f t="shared" si="17"/>
        <v>F13/14</v>
      </c>
      <c r="D180" s="80" t="str">
        <f t="shared" si="15"/>
        <v xml:space="preserve">Biggleswade AC </v>
      </c>
      <c r="E180" s="42">
        <v>9.7916666666666673E-3</v>
      </c>
      <c r="F180" s="43">
        <f t="shared" si="16"/>
        <v>9007.0921985815621</v>
      </c>
      <c r="G180" t="str">
        <f>IF((ISERROR((VLOOKUP(B180,'Aqua Calcs'!C$2:C$1000,1,FALSE)))),"not eligible","")</f>
        <v/>
      </c>
    </row>
    <row r="181" spans="2:7">
      <c r="B181" s="40" t="s">
        <v>418</v>
      </c>
      <c r="C181" s="80" t="str">
        <f t="shared" si="17"/>
        <v>F13/14</v>
      </c>
      <c r="D181" s="80" t="str">
        <f t="shared" si="15"/>
        <v>Warren Comprehensive</v>
      </c>
      <c r="E181" s="42">
        <v>9.8495370370370282E-3</v>
      </c>
      <c r="F181" s="43">
        <f t="shared" si="16"/>
        <v>8954.1715628672246</v>
      </c>
      <c r="G181" t="str">
        <f>IF((ISERROR((VLOOKUP(B181,'Aqua Calcs'!C$2:C$1000,1,FALSE)))),"not eligible","")</f>
        <v/>
      </c>
    </row>
    <row r="182" spans="2:7">
      <c r="B182" s="40" t="s">
        <v>501</v>
      </c>
      <c r="C182" s="80" t="str">
        <f t="shared" si="17"/>
        <v>F13/14</v>
      </c>
      <c r="D182" s="80" t="str">
        <f t="shared" si="15"/>
        <v>Thames Turbo</v>
      </c>
      <c r="E182" s="42">
        <v>1.1550925925925919E-2</v>
      </c>
      <c r="F182" s="43">
        <f t="shared" si="16"/>
        <v>7635.27054108217</v>
      </c>
      <c r="G182" t="str">
        <f>IF((ISERROR((VLOOKUP(B182,'Aqua Calcs'!C$2:C$1000,1,FALSE)))),"not eligible","")</f>
        <v/>
      </c>
    </row>
    <row r="183" spans="2:7">
      <c r="B183" s="40" t="s">
        <v>379</v>
      </c>
      <c r="C183" s="80" t="str">
        <f t="shared" si="17"/>
        <v>F13/14</v>
      </c>
      <c r="D183" s="80" t="str">
        <f t="shared" si="15"/>
        <v>Cambridge Tri Club</v>
      </c>
      <c r="E183" s="42">
        <v>1.3344907407407406E-2</v>
      </c>
      <c r="F183" s="43">
        <f t="shared" si="16"/>
        <v>6608.8464874241126</v>
      </c>
      <c r="G183" t="str">
        <f>IF((ISERROR((VLOOKUP(B183,'Aqua Calcs'!C$2:C$1000,1,FALSE)))),"not eligible","")</f>
        <v/>
      </c>
    </row>
    <row r="184" spans="2:7">
      <c r="B184" s="40" t="s">
        <v>502</v>
      </c>
      <c r="C184" s="80" t="str">
        <f t="shared" si="17"/>
        <v>F13/14</v>
      </c>
      <c r="D184" s="80" t="str">
        <f t="shared" si="15"/>
        <v>Tri Sport Epping</v>
      </c>
      <c r="E184" s="42">
        <v>1.3796296296296296E-2</v>
      </c>
      <c r="F184" s="43">
        <f t="shared" si="16"/>
        <v>6392.6174496644308</v>
      </c>
      <c r="G184" t="str">
        <f>IF((ISERROR((VLOOKUP(B184,'Aqua Calcs'!C$2:C$1000,1,FALSE)))),"not eligible","")</f>
        <v/>
      </c>
    </row>
    <row r="185" spans="2:7">
      <c r="B185" s="40" t="s">
        <v>503</v>
      </c>
      <c r="C185" s="80" t="e">
        <f t="shared" si="17"/>
        <v>#N/A</v>
      </c>
      <c r="D185" s="80" t="e">
        <f t="shared" si="15"/>
        <v>#N/A</v>
      </c>
      <c r="E185" s="42">
        <v>8.7037037037036996E-3</v>
      </c>
      <c r="F185" s="43" t="e">
        <f t="shared" si="16"/>
        <v>#N/A</v>
      </c>
      <c r="G185" t="str">
        <f>IF((ISERROR((VLOOKUP(B185,'Aqua Calcs'!C$2:C$1000,1,FALSE)))),"not eligible","")</f>
        <v>not eligible</v>
      </c>
    </row>
    <row r="186" spans="2:7">
      <c r="B186" s="40" t="s">
        <v>427</v>
      </c>
      <c r="C186" s="80" t="str">
        <f t="shared" si="17"/>
        <v>M13/14</v>
      </c>
      <c r="D186" s="80" t="str">
        <f t="shared" si="15"/>
        <v>Epping Forest Swim Club</v>
      </c>
      <c r="E186" s="42">
        <v>8.7615740740740744E-3</v>
      </c>
      <c r="F186" s="43">
        <f t="shared" si="16"/>
        <v>9933.9498018494014</v>
      </c>
      <c r="G186" t="str">
        <f>IF((ISERROR((VLOOKUP(B186,'Aqua Calcs'!C$2:C$1000,1,FALSE)))),"not eligible","")</f>
        <v/>
      </c>
    </row>
    <row r="187" spans="2:7">
      <c r="B187" s="40" t="s">
        <v>504</v>
      </c>
      <c r="C187" s="80" t="str">
        <f t="shared" si="17"/>
        <v>M13/14</v>
      </c>
      <c r="D187" s="80" t="str">
        <f t="shared" si="15"/>
        <v>Triton Tri</v>
      </c>
      <c r="E187" s="42">
        <v>9.1319444444444425E-3</v>
      </c>
      <c r="F187" s="43">
        <f t="shared" si="16"/>
        <v>9531.0519645120385</v>
      </c>
      <c r="G187" t="str">
        <f>IF((ISERROR((VLOOKUP(B187,'Aqua Calcs'!C$2:C$1000,1,FALSE)))),"not eligible","")</f>
        <v/>
      </c>
    </row>
    <row r="188" spans="2:7">
      <c r="B188" s="40" t="s">
        <v>455</v>
      </c>
      <c r="C188" s="80" t="str">
        <f t="shared" si="17"/>
        <v>M13/14</v>
      </c>
      <c r="D188" s="80" t="str">
        <f t="shared" si="15"/>
        <v>Camden Tri</v>
      </c>
      <c r="E188" s="42">
        <v>9.386574074074068E-3</v>
      </c>
      <c r="F188" s="43">
        <f t="shared" si="16"/>
        <v>9272.5030826140573</v>
      </c>
      <c r="G188" t="str">
        <f>IF((ISERROR((VLOOKUP(B188,'Aqua Calcs'!C$2:C$1000,1,FALSE)))),"not eligible","")</f>
        <v/>
      </c>
    </row>
    <row r="189" spans="2:7">
      <c r="B189" s="40" t="s">
        <v>505</v>
      </c>
      <c r="C189" s="80" t="str">
        <f t="shared" si="17"/>
        <v>M13/14</v>
      </c>
      <c r="D189" s="80" t="str">
        <f t="shared" si="15"/>
        <v>Cambridge Tri Club</v>
      </c>
      <c r="E189" s="42">
        <v>1.0150462962962962E-2</v>
      </c>
      <c r="F189" s="43">
        <f t="shared" si="16"/>
        <v>8574.6864310148194</v>
      </c>
      <c r="G189" t="str">
        <f>IF((ISERROR((VLOOKUP(B189,'Aqua Calcs'!C$2:C$1000,1,FALSE)))),"not eligible","")</f>
        <v/>
      </c>
    </row>
    <row r="190" spans="2:7">
      <c r="B190" s="40" t="s">
        <v>506</v>
      </c>
      <c r="C190" s="80" t="str">
        <f t="shared" si="17"/>
        <v>M13/14</v>
      </c>
      <c r="D190" s="80" t="str">
        <f t="shared" si="15"/>
        <v>Tri-Sport Epping</v>
      </c>
      <c r="E190" s="42">
        <v>1.0995370370370367E-2</v>
      </c>
      <c r="F190" s="43">
        <f t="shared" si="16"/>
        <v>7915.789473684209</v>
      </c>
      <c r="G190" t="str">
        <f>IF((ISERROR((VLOOKUP(B190,'Aqua Calcs'!C$2:C$1000,1,FALSE)))),"not eligible","")</f>
        <v/>
      </c>
    </row>
    <row r="191" spans="2:7">
      <c r="B191" s="40" t="s">
        <v>430</v>
      </c>
      <c r="C191" s="80" t="str">
        <f t="shared" si="17"/>
        <v>M13/14</v>
      </c>
      <c r="D191" s="80" t="str">
        <f t="shared" si="15"/>
        <v>Cambridge Tri Club</v>
      </c>
      <c r="E191" s="42">
        <v>1.3738425925925921E-2</v>
      </c>
      <c r="F191" s="43">
        <f t="shared" si="16"/>
        <v>6335.2990732940179</v>
      </c>
      <c r="G191" t="str">
        <f>IF((ISERROR((VLOOKUP(B191,'Aqua Calcs'!C$2:C$1000,1,FALSE)))),"not eligible","")</f>
        <v/>
      </c>
    </row>
    <row r="192" spans="2:7">
      <c r="B192" s="40" t="s">
        <v>443</v>
      </c>
      <c r="C192" s="80" t="str">
        <f t="shared" si="17"/>
        <v>M13/14</v>
      </c>
      <c r="D192" s="80" t="str">
        <f t="shared" si="15"/>
        <v>St Martins, Hutton</v>
      </c>
      <c r="E192" s="42">
        <v>1.53125E-2</v>
      </c>
      <c r="F192" s="43">
        <f t="shared" si="16"/>
        <v>5684.0513983371102</v>
      </c>
      <c r="G192" t="str">
        <f>IF((ISERROR((VLOOKUP(B192,'Aqua Calcs'!C$2:C$1000,1,FALSE)))),"not eligible","")</f>
        <v/>
      </c>
    </row>
    <row r="195" spans="2:7" ht="15.75">
      <c r="B195" s="68" t="s">
        <v>21</v>
      </c>
      <c r="C195" s="68"/>
    </row>
    <row r="196" spans="2:7" ht="13.5" thickBot="1">
      <c r="B196" s="69" t="s">
        <v>3</v>
      </c>
      <c r="C196" s="69"/>
      <c r="D196" s="70" t="s">
        <v>471</v>
      </c>
      <c r="E196" s="70" t="s">
        <v>14</v>
      </c>
      <c r="F196" s="71" t="s">
        <v>9</v>
      </c>
    </row>
    <row r="197" spans="2:7">
      <c r="B197" s="36" t="s">
        <v>39</v>
      </c>
      <c r="C197" s="79" t="s">
        <v>107</v>
      </c>
      <c r="D197" s="37"/>
      <c r="E197" s="42">
        <v>2.962962962962945E-3</v>
      </c>
      <c r="F197" s="39"/>
      <c r="G197" t="str">
        <f>IF((ISERROR((VLOOKUP(B197,'Aqua Calcs'!C$2:C$1000,1,FALSE)))),"not eligible","")</f>
        <v/>
      </c>
    </row>
    <row r="198" spans="2:7">
      <c r="B198" s="40" t="s">
        <v>39</v>
      </c>
      <c r="C198" s="80" t="s">
        <v>153</v>
      </c>
      <c r="D198" s="41"/>
      <c r="E198" s="42">
        <v>6.4699074074073826E-3</v>
      </c>
      <c r="F198" s="43"/>
      <c r="G198" t="str">
        <f>IF((ISERROR((VLOOKUP(B198,'Aqua Calcs'!C$2:C$1000,1,FALSE)))),"not eligible","")</f>
        <v/>
      </c>
    </row>
    <row r="199" spans="2:7">
      <c r="B199" s="40" t="s">
        <v>39</v>
      </c>
      <c r="C199" s="80" t="s">
        <v>252</v>
      </c>
      <c r="D199" s="41"/>
      <c r="E199" s="42">
        <v>7.6736111111110894E-3</v>
      </c>
      <c r="F199" s="43"/>
      <c r="G199" t="str">
        <f>IF((ISERROR((VLOOKUP(B199,'Aqua Calcs'!C$2:C$1000,1,FALSE)))),"not eligible","")</f>
        <v/>
      </c>
    </row>
    <row r="200" spans="2:7">
      <c r="B200" s="40" t="s">
        <v>39</v>
      </c>
      <c r="C200" s="80" t="s">
        <v>378</v>
      </c>
      <c r="D200" s="41"/>
      <c r="E200" s="42">
        <v>9.5254629629624721E-3</v>
      </c>
      <c r="F200" s="43"/>
      <c r="G200" t="str">
        <f>IF((ISERROR((VLOOKUP(B200,'Aqua Calcs'!C$2:C$1000,1,FALSE)))),"not eligible","")</f>
        <v/>
      </c>
    </row>
    <row r="201" spans="2:7">
      <c r="B201" s="40" t="s">
        <v>39</v>
      </c>
      <c r="C201" s="80" t="s">
        <v>136</v>
      </c>
      <c r="D201" s="41"/>
      <c r="E201" s="42">
        <v>2.9745370370369839E-3</v>
      </c>
      <c r="F201" s="43"/>
      <c r="G201" t="str">
        <f>IF((ISERROR((VLOOKUP(B201,'Aqua Calcs'!C$2:C$1000,1,FALSE)))),"not eligible","")</f>
        <v/>
      </c>
    </row>
    <row r="202" spans="2:7">
      <c r="B202" s="40" t="s">
        <v>39</v>
      </c>
      <c r="C202" s="80" t="s">
        <v>203</v>
      </c>
      <c r="D202" s="41"/>
      <c r="E202" s="42">
        <v>6.2731481481481666E-3</v>
      </c>
      <c r="F202" s="43"/>
      <c r="G202" t="str">
        <f>IF((ISERROR((VLOOKUP(B202,'Aqua Calcs'!C$2:C$1000,1,FALSE)))),"not eligible","")</f>
        <v/>
      </c>
    </row>
    <row r="203" spans="2:7">
      <c r="B203" s="40" t="s">
        <v>39</v>
      </c>
      <c r="C203" s="80" t="s">
        <v>313</v>
      </c>
      <c r="D203" s="41"/>
      <c r="E203" s="42">
        <v>7.4537037037036846E-3</v>
      </c>
      <c r="F203" s="43"/>
      <c r="G203" t="str">
        <f>IF((ISERROR((VLOOKUP(B203,'Aqua Calcs'!C$2:C$1000,1,FALSE)))),"not eligible","")</f>
        <v/>
      </c>
    </row>
    <row r="204" spans="2:7">
      <c r="B204" s="40" t="s">
        <v>39</v>
      </c>
      <c r="C204" s="80" t="s">
        <v>423</v>
      </c>
      <c r="D204" s="41"/>
      <c r="E204" s="42">
        <v>9.4791666666666496E-3</v>
      </c>
      <c r="F204" s="43"/>
      <c r="G204" t="str">
        <f>IF((ISERROR((VLOOKUP(B204,'Aqua Calcs'!C$2:C$1000,1,FALSE)))),"not eligible","")</f>
        <v/>
      </c>
    </row>
    <row r="205" spans="2:7">
      <c r="B205" s="40" t="s">
        <v>133</v>
      </c>
      <c r="C205" s="80" t="str">
        <f t="shared" ref="C205:C236" si="18">VLOOKUP(B205,name,2,FALSE)</f>
        <v>F8</v>
      </c>
      <c r="D205" s="80" t="str">
        <f t="shared" ref="D205:D236" si="19">VLOOKUP(B205,name,3,FALSE)</f>
        <v>Norwich Road Runners</v>
      </c>
      <c r="E205" s="42">
        <v>2.962962962962945E-3</v>
      </c>
      <c r="F205" s="43">
        <f t="shared" ref="F205:F236" si="20">(VLOOKUP(C205,C$197:E$204,3,FALSE))/(E205/10000)</f>
        <v>10000</v>
      </c>
      <c r="G205" t="str">
        <f>IF((ISERROR((VLOOKUP(B205,'Aqua Calcs'!C$2:C$1000,1,FALSE)))),"not eligible","")</f>
        <v/>
      </c>
    </row>
    <row r="206" spans="2:7">
      <c r="B206" s="40" t="s">
        <v>142</v>
      </c>
      <c r="C206" s="80" t="str">
        <f t="shared" si="18"/>
        <v>M8</v>
      </c>
      <c r="D206" s="80">
        <f t="shared" si="19"/>
        <v>0</v>
      </c>
      <c r="E206" s="42">
        <v>2.9745370370369839E-3</v>
      </c>
      <c r="F206" s="43">
        <f t="shared" si="20"/>
        <v>10000</v>
      </c>
      <c r="G206" t="str">
        <f>IF((ISERROR((VLOOKUP(B206,'Aqua Calcs'!C$2:C$1000,1,FALSE)))),"not eligible","")</f>
        <v/>
      </c>
    </row>
    <row r="207" spans="2:7">
      <c r="B207" s="40" t="s">
        <v>114</v>
      </c>
      <c r="C207" s="80" t="str">
        <f t="shared" si="18"/>
        <v>F8</v>
      </c>
      <c r="D207" s="80" t="str">
        <f t="shared" si="19"/>
        <v>Meadow School</v>
      </c>
      <c r="E207" s="42">
        <v>3.2986111111111271E-3</v>
      </c>
      <c r="F207" s="43">
        <f t="shared" si="20"/>
        <v>8982.4561403507796</v>
      </c>
      <c r="G207" t="str">
        <f>IF((ISERROR((VLOOKUP(B207,'Aqua Calcs'!C$2:C$1000,1,FALSE)))),"not eligible","")</f>
        <v/>
      </c>
    </row>
    <row r="208" spans="2:7">
      <c r="B208" s="40" t="s">
        <v>132</v>
      </c>
      <c r="C208" s="80" t="str">
        <f t="shared" si="18"/>
        <v>F8</v>
      </c>
      <c r="D208" s="80" t="str">
        <f t="shared" si="19"/>
        <v>Corton Primary</v>
      </c>
      <c r="E208" s="42">
        <v>3.4837962962962488E-3</v>
      </c>
      <c r="F208" s="43">
        <f t="shared" si="20"/>
        <v>8504.9833887043842</v>
      </c>
      <c r="G208" t="str">
        <f>IF((ISERROR((VLOOKUP(B208,'Aqua Calcs'!C$2:C$1000,1,FALSE)))),"not eligible","")</f>
        <v/>
      </c>
    </row>
    <row r="209" spans="2:7">
      <c r="B209" s="40" t="s">
        <v>109</v>
      </c>
      <c r="C209" s="80" t="str">
        <f t="shared" si="18"/>
        <v>F8</v>
      </c>
      <c r="D209" s="80" t="str">
        <f t="shared" si="19"/>
        <v>Unattached</v>
      </c>
      <c r="E209" s="42">
        <v>3.6458333333332926E-3</v>
      </c>
      <c r="F209" s="43">
        <f t="shared" si="20"/>
        <v>8126.9841269841691</v>
      </c>
      <c r="G209" t="str">
        <f>IF((ISERROR((VLOOKUP(B209,'Aqua Calcs'!C$2:C$1000,1,FALSE)))),"not eligible","")</f>
        <v/>
      </c>
    </row>
    <row r="210" spans="2:7">
      <c r="B210" s="40" t="s">
        <v>111</v>
      </c>
      <c r="C210" s="80" t="str">
        <f t="shared" si="18"/>
        <v>F8</v>
      </c>
      <c r="D210" s="80" t="str">
        <f t="shared" si="19"/>
        <v>Corton Primary</v>
      </c>
      <c r="E210" s="42">
        <v>4.1898148148147851E-3</v>
      </c>
      <c r="F210" s="43">
        <f t="shared" si="20"/>
        <v>7071.8232044198967</v>
      </c>
      <c r="G210" t="str">
        <f>IF((ISERROR((VLOOKUP(B210,'Aqua Calcs'!C$2:C$1000,1,FALSE)))),"not eligible","")</f>
        <v/>
      </c>
    </row>
    <row r="211" spans="2:7">
      <c r="B211" s="40" t="s">
        <v>189</v>
      </c>
      <c r="C211" s="80" t="str">
        <f t="shared" si="18"/>
        <v>F9/10</v>
      </c>
      <c r="D211" s="80" t="str">
        <f t="shared" si="19"/>
        <v>Biggleswade AC</v>
      </c>
      <c r="E211" s="42">
        <v>6.4699074074073826E-3</v>
      </c>
      <c r="F211" s="43">
        <f t="shared" si="20"/>
        <v>10000</v>
      </c>
      <c r="G211" t="str">
        <f>IF((ISERROR((VLOOKUP(B211,'Aqua Calcs'!C$2:C$1000,1,FALSE)))),"not eligible","")</f>
        <v/>
      </c>
    </row>
    <row r="212" spans="2:7">
      <c r="B212" s="40" t="s">
        <v>201</v>
      </c>
      <c r="C212" s="80" t="str">
        <f t="shared" si="18"/>
        <v>F9/10</v>
      </c>
      <c r="D212" s="80" t="str">
        <f t="shared" si="19"/>
        <v>Cambridge Tri Club</v>
      </c>
      <c r="E212" s="42">
        <v>6.8055555555555647E-3</v>
      </c>
      <c r="F212" s="43">
        <f t="shared" si="20"/>
        <v>9506.8027210883865</v>
      </c>
      <c r="G212" t="str">
        <f>IF((ISERROR((VLOOKUP(B212,'Aqua Calcs'!C$2:C$1000,1,FALSE)))),"not eligible","")</f>
        <v/>
      </c>
    </row>
    <row r="213" spans="2:7">
      <c r="B213" s="40" t="s">
        <v>38</v>
      </c>
      <c r="C213" s="80" t="str">
        <f t="shared" si="18"/>
        <v>F9/10</v>
      </c>
      <c r="D213" s="80" t="str">
        <f t="shared" si="19"/>
        <v xml:space="preserve">East Essex Triathlon Club </v>
      </c>
      <c r="E213" s="42">
        <v>6.8287037037036979E-3</v>
      </c>
      <c r="F213" s="43">
        <f t="shared" si="20"/>
        <v>9474.5762711864136</v>
      </c>
      <c r="G213" t="str">
        <f>IF((ISERROR((VLOOKUP(B213,'Aqua Calcs'!C$2:C$1000,1,FALSE)))),"not eligible","")</f>
        <v/>
      </c>
    </row>
    <row r="214" spans="2:7">
      <c r="B214" s="40" t="s">
        <v>48</v>
      </c>
      <c r="C214" s="80" t="str">
        <f t="shared" si="18"/>
        <v>F9/10</v>
      </c>
      <c r="D214" s="80" t="str">
        <f t="shared" si="19"/>
        <v>East Essex Tri</v>
      </c>
      <c r="E214" s="42">
        <v>6.9675925925926085E-3</v>
      </c>
      <c r="F214" s="43">
        <f t="shared" si="20"/>
        <v>9285.714285714228</v>
      </c>
      <c r="G214" t="str">
        <f>IF((ISERROR((VLOOKUP(B214,'Aqua Calcs'!C$2:C$1000,1,FALSE)))),"not eligible","")</f>
        <v/>
      </c>
    </row>
    <row r="215" spans="2:7">
      <c r="B215" s="40" t="s">
        <v>198</v>
      </c>
      <c r="C215" s="80" t="str">
        <f t="shared" si="18"/>
        <v>F9/10</v>
      </c>
      <c r="D215" s="80" t="str">
        <f t="shared" si="19"/>
        <v>Braintree &amp; Bocking SC</v>
      </c>
      <c r="E215" s="42">
        <v>7.0949074074074248E-3</v>
      </c>
      <c r="F215" s="43">
        <f t="shared" si="20"/>
        <v>9119.0864600325694</v>
      </c>
      <c r="G215" t="str">
        <f>IF((ISERROR((VLOOKUP(B215,'Aqua Calcs'!C$2:C$1000,1,FALSE)))),"not eligible","")</f>
        <v/>
      </c>
    </row>
    <row r="216" spans="2:7">
      <c r="B216" s="40" t="s">
        <v>195</v>
      </c>
      <c r="C216" s="80" t="str">
        <f t="shared" si="18"/>
        <v>F9/10</v>
      </c>
      <c r="D216" s="80" t="str">
        <f t="shared" si="19"/>
        <v>HASC</v>
      </c>
      <c r="E216" s="42">
        <v>7.4884259259259123E-3</v>
      </c>
      <c r="F216" s="43">
        <f t="shared" si="20"/>
        <v>8639.876352395655</v>
      </c>
      <c r="G216" t="str">
        <f>IF((ISERROR((VLOOKUP(B216,'Aqua Calcs'!C$2:C$1000,1,FALSE)))),"not eligible","")</f>
        <v/>
      </c>
    </row>
    <row r="217" spans="2:7">
      <c r="B217" s="40" t="s">
        <v>200</v>
      </c>
      <c r="C217" s="80" t="str">
        <f t="shared" si="18"/>
        <v>F9/10</v>
      </c>
      <c r="D217" s="80" t="str">
        <f t="shared" si="19"/>
        <v>East Essex Tri Club</v>
      </c>
      <c r="E217" s="42">
        <v>7.5115740740740455E-3</v>
      </c>
      <c r="F217" s="43">
        <f t="shared" si="20"/>
        <v>8613.251155624037</v>
      </c>
      <c r="G217" t="str">
        <f>IF((ISERROR((VLOOKUP(B217,'Aqua Calcs'!C$2:C$1000,1,FALSE)))),"not eligible","")</f>
        <v/>
      </c>
    </row>
    <row r="218" spans="2:7">
      <c r="B218" s="40" t="s">
        <v>192</v>
      </c>
      <c r="C218" s="80" t="str">
        <f t="shared" si="18"/>
        <v>F9/10</v>
      </c>
      <c r="D218" s="80" t="str">
        <f t="shared" si="19"/>
        <v>Cambridge Triathlon</v>
      </c>
      <c r="E218" s="42">
        <v>7.5462962962963287E-3</v>
      </c>
      <c r="F218" s="43">
        <f t="shared" si="20"/>
        <v>8573.6196319017708</v>
      </c>
      <c r="G218" t="str">
        <f>IF((ISERROR((VLOOKUP(B218,'Aqua Calcs'!C$2:C$1000,1,FALSE)))),"not eligible","")</f>
        <v/>
      </c>
    </row>
    <row r="219" spans="2:7">
      <c r="B219" s="40" t="s">
        <v>179</v>
      </c>
      <c r="C219" s="80" t="str">
        <f t="shared" si="18"/>
        <v>F9/10</v>
      </c>
      <c r="D219" s="80" t="str">
        <f t="shared" si="19"/>
        <v>East Essex Tri Club</v>
      </c>
      <c r="E219" s="42">
        <v>7.6504629629629561E-3</v>
      </c>
      <c r="F219" s="43">
        <f t="shared" si="20"/>
        <v>8456.8835098335603</v>
      </c>
      <c r="G219" t="str">
        <f>IF((ISERROR((VLOOKUP(B219,'Aqua Calcs'!C$2:C$1000,1,FALSE)))),"not eligible","")</f>
        <v/>
      </c>
    </row>
    <row r="220" spans="2:7">
      <c r="B220" s="40" t="s">
        <v>37</v>
      </c>
      <c r="C220" s="80" t="str">
        <f t="shared" si="18"/>
        <v>F9/10</v>
      </c>
      <c r="D220" s="80" t="str">
        <f t="shared" si="19"/>
        <v>East Essex Tri Club</v>
      </c>
      <c r="E220" s="42">
        <v>8.055555555555538E-3</v>
      </c>
      <c r="F220" s="43">
        <f t="shared" si="20"/>
        <v>8031.6091954022859</v>
      </c>
      <c r="G220" t="str">
        <f>IF((ISERROR((VLOOKUP(B220,'Aqua Calcs'!C$2:C$1000,1,FALSE)))),"not eligible","")</f>
        <v/>
      </c>
    </row>
    <row r="221" spans="2:7">
      <c r="B221" s="40" t="s">
        <v>177</v>
      </c>
      <c r="C221" s="80" t="str">
        <f t="shared" si="18"/>
        <v>F9/10</v>
      </c>
      <c r="D221" s="80" t="str">
        <f t="shared" si="19"/>
        <v>Tri Anglia</v>
      </c>
      <c r="E221" s="42">
        <v>8.3101851851851705E-3</v>
      </c>
      <c r="F221" s="43">
        <f t="shared" si="20"/>
        <v>7785.5153203342461</v>
      </c>
      <c r="G221" t="str">
        <f>IF((ISERROR((VLOOKUP(B221,'Aqua Calcs'!C$2:C$1000,1,FALSE)))),"not eligible","")</f>
        <v/>
      </c>
    </row>
    <row r="222" spans="2:7">
      <c r="B222" s="40" t="s">
        <v>186</v>
      </c>
      <c r="C222" s="80" t="str">
        <f t="shared" si="18"/>
        <v>F9/10</v>
      </c>
      <c r="D222" s="80" t="str">
        <f t="shared" si="19"/>
        <v>East Essex Tri Club</v>
      </c>
      <c r="E222" s="42">
        <v>8.506944444444442E-3</v>
      </c>
      <c r="F222" s="43">
        <f t="shared" si="20"/>
        <v>7605.4421768707216</v>
      </c>
      <c r="G222" t="str">
        <f>IF((ISERROR((VLOOKUP(B222,'Aqua Calcs'!C$2:C$1000,1,FALSE)))),"not eligible","")</f>
        <v/>
      </c>
    </row>
    <row r="223" spans="2:7">
      <c r="B223" s="40" t="s">
        <v>164</v>
      </c>
      <c r="C223" s="80" t="str">
        <f t="shared" si="18"/>
        <v>F9/10</v>
      </c>
      <c r="D223" s="80" t="str">
        <f t="shared" si="19"/>
        <v>Ipswich Tri Club</v>
      </c>
      <c r="E223" s="42">
        <v>8.5648148148148584E-3</v>
      </c>
      <c r="F223" s="43">
        <f t="shared" si="20"/>
        <v>7554.0540540539869</v>
      </c>
      <c r="G223" t="str">
        <f>IF((ISERROR((VLOOKUP(B223,'Aqua Calcs'!C$2:C$1000,1,FALSE)))),"not eligible","")</f>
        <v/>
      </c>
    </row>
    <row r="224" spans="2:7">
      <c r="B224" s="40" t="s">
        <v>223</v>
      </c>
      <c r="C224" s="80" t="str">
        <f t="shared" si="18"/>
        <v>M9/10</v>
      </c>
      <c r="D224" s="80" t="str">
        <f t="shared" si="19"/>
        <v>Tri-Sport Epping</v>
      </c>
      <c r="E224" s="42">
        <v>6.2731481481481666E-3</v>
      </c>
      <c r="F224" s="43">
        <f t="shared" si="20"/>
        <v>10000</v>
      </c>
      <c r="G224" t="str">
        <f>IF((ISERROR((VLOOKUP(B224,'Aqua Calcs'!C$2:C$1000,1,FALSE)))),"not eligible","")</f>
        <v/>
      </c>
    </row>
    <row r="225" spans="2:7">
      <c r="B225" s="40" t="s">
        <v>219</v>
      </c>
      <c r="C225" s="80" t="str">
        <f t="shared" si="18"/>
        <v>M9/10</v>
      </c>
      <c r="D225" s="80" t="str">
        <f t="shared" si="19"/>
        <v>Warriors Swim Club</v>
      </c>
      <c r="E225" s="42">
        <v>6.6435185185185208E-3</v>
      </c>
      <c r="F225" s="43">
        <f t="shared" si="20"/>
        <v>9442.5087108014177</v>
      </c>
      <c r="G225" t="str">
        <f>IF((ISERROR((VLOOKUP(B225,'Aqua Calcs'!C$2:C$1000,1,FALSE)))),"not eligible","")</f>
        <v/>
      </c>
    </row>
    <row r="226" spans="2:7">
      <c r="B226" s="40" t="s">
        <v>204</v>
      </c>
      <c r="C226" s="80" t="str">
        <f t="shared" si="18"/>
        <v>M9/10</v>
      </c>
      <c r="D226" s="80" t="str">
        <f t="shared" si="19"/>
        <v xml:space="preserve">Cambridge Triathlon Club </v>
      </c>
      <c r="E226" s="42">
        <v>7.7777777777777724E-3</v>
      </c>
      <c r="F226" s="43">
        <f t="shared" si="20"/>
        <v>8065.4761904762199</v>
      </c>
      <c r="G226" t="str">
        <f>IF((ISERROR((VLOOKUP(B226,'Aqua Calcs'!C$2:C$1000,1,FALSE)))),"not eligible","")</f>
        <v/>
      </c>
    </row>
    <row r="227" spans="2:7">
      <c r="B227" s="40" t="s">
        <v>233</v>
      </c>
      <c r="C227" s="80" t="str">
        <f t="shared" si="18"/>
        <v>M9/10</v>
      </c>
      <c r="D227" s="80" t="str">
        <f t="shared" si="19"/>
        <v>Ladbrooke</v>
      </c>
      <c r="E227" s="42">
        <v>8.4374999999999867E-3</v>
      </c>
      <c r="F227" s="43">
        <f t="shared" si="20"/>
        <v>7434.8422496570975</v>
      </c>
      <c r="G227" t="str">
        <f>IF((ISERROR((VLOOKUP(B227,'Aqua Calcs'!C$2:C$1000,1,FALSE)))),"not eligible","")</f>
        <v/>
      </c>
    </row>
    <row r="228" spans="2:7">
      <c r="B228" s="40" t="s">
        <v>235</v>
      </c>
      <c r="C228" s="80" t="str">
        <f t="shared" si="18"/>
        <v>M9/10</v>
      </c>
      <c r="D228" s="80" t="str">
        <f t="shared" si="19"/>
        <v>Norwich Road Runners</v>
      </c>
      <c r="E228" s="42">
        <v>9.2129629629629783E-3</v>
      </c>
      <c r="F228" s="43">
        <f t="shared" si="20"/>
        <v>6809.0452261306618</v>
      </c>
      <c r="G228" t="str">
        <f>IF((ISERROR((VLOOKUP(B228,'Aqua Calcs'!C$2:C$1000,1,FALSE)))),"not eligible","")</f>
        <v/>
      </c>
    </row>
    <row r="229" spans="2:7">
      <c r="B229" s="40" t="s">
        <v>213</v>
      </c>
      <c r="C229" s="80" t="str">
        <f t="shared" si="18"/>
        <v>M9/10</v>
      </c>
      <c r="D229" s="80" t="str">
        <f t="shared" si="19"/>
        <v>Tri-Anglia Tri Club</v>
      </c>
      <c r="E229" s="42">
        <v>1.0451388888888913E-2</v>
      </c>
      <c r="F229" s="43">
        <f t="shared" si="20"/>
        <v>6002.2148394241458</v>
      </c>
      <c r="G229" t="str">
        <f>IF((ISERROR((VLOOKUP(B229,'Aqua Calcs'!C$2:C$1000,1,FALSE)))),"not eligible","")</f>
        <v/>
      </c>
    </row>
    <row r="230" spans="2:7">
      <c r="B230" s="40" t="s">
        <v>286</v>
      </c>
      <c r="C230" s="80" t="str">
        <f t="shared" si="18"/>
        <v>F11/12</v>
      </c>
      <c r="D230" s="80" t="str">
        <f t="shared" si="19"/>
        <v>Acle High</v>
      </c>
      <c r="E230" s="42">
        <v>7.6736111111110894E-3</v>
      </c>
      <c r="F230" s="43">
        <f t="shared" si="20"/>
        <v>10000</v>
      </c>
      <c r="G230" t="str">
        <f>IF((ISERROR((VLOOKUP(B230,'Aqua Calcs'!C$2:C$1000,1,FALSE)))),"not eligible","")</f>
        <v/>
      </c>
    </row>
    <row r="231" spans="2:7">
      <c r="B231" s="40" t="s">
        <v>253</v>
      </c>
      <c r="C231" s="80" t="str">
        <f t="shared" si="18"/>
        <v>F11/12</v>
      </c>
      <c r="D231" s="80" t="str">
        <f t="shared" si="19"/>
        <v>Cambridge Triathlon</v>
      </c>
      <c r="E231" s="42">
        <v>8.1365740740740322E-3</v>
      </c>
      <c r="F231" s="43">
        <f t="shared" si="20"/>
        <v>9431.0099573257685</v>
      </c>
      <c r="G231" t="str">
        <f>IF((ISERROR((VLOOKUP(B231,'Aqua Calcs'!C$2:C$1000,1,FALSE)))),"not eligible","")</f>
        <v/>
      </c>
    </row>
    <row r="232" spans="2:7">
      <c r="B232" s="40" t="s">
        <v>281</v>
      </c>
      <c r="C232" s="80" t="str">
        <f t="shared" si="18"/>
        <v>F11/12</v>
      </c>
      <c r="D232" s="80" t="str">
        <f t="shared" si="19"/>
        <v>Acle High</v>
      </c>
      <c r="E232" s="42">
        <v>8.3449074074073981E-3</v>
      </c>
      <c r="F232" s="43">
        <f t="shared" si="20"/>
        <v>9195.5617198335476</v>
      </c>
      <c r="G232" t="str">
        <f>IF((ISERROR((VLOOKUP(B232,'Aqua Calcs'!C$2:C$1000,1,FALSE)))),"not eligible","")</f>
        <v/>
      </c>
    </row>
    <row r="233" spans="2:7">
      <c r="B233" s="40" t="s">
        <v>291</v>
      </c>
      <c r="C233" s="80" t="str">
        <f t="shared" si="18"/>
        <v>F11/12</v>
      </c>
      <c r="D233" s="80" t="str">
        <f t="shared" si="19"/>
        <v>Ipswich Tri</v>
      </c>
      <c r="E233" s="42">
        <v>8.356481481481437E-3</v>
      </c>
      <c r="F233" s="43">
        <f t="shared" si="20"/>
        <v>9182.8254847645658</v>
      </c>
      <c r="G233" t="str">
        <f>IF((ISERROR((VLOOKUP(B233,'Aqua Calcs'!C$2:C$1000,1,FALSE)))),"not eligible","")</f>
        <v/>
      </c>
    </row>
    <row r="234" spans="2:7">
      <c r="B234" s="40" t="s">
        <v>507</v>
      </c>
      <c r="C234" s="80" t="str">
        <f t="shared" si="18"/>
        <v>F11/12</v>
      </c>
      <c r="D234" s="80" t="str">
        <f t="shared" si="19"/>
        <v xml:space="preserve">Tri Sport Epping </v>
      </c>
      <c r="E234" s="42">
        <v>8.4722222222222143E-3</v>
      </c>
      <c r="F234" s="43">
        <f t="shared" si="20"/>
        <v>9057.3770491803098</v>
      </c>
      <c r="G234" t="str">
        <f>IF((ISERROR((VLOOKUP(B234,'Aqua Calcs'!C$2:C$1000,1,FALSE)))),"not eligible","")</f>
        <v/>
      </c>
    </row>
    <row r="235" spans="2:7">
      <c r="B235" s="40" t="s">
        <v>303</v>
      </c>
      <c r="C235" s="80" t="str">
        <f t="shared" si="18"/>
        <v>F11/12</v>
      </c>
      <c r="D235" s="80" t="str">
        <f t="shared" si="19"/>
        <v>Mayesbrook AC</v>
      </c>
      <c r="E235" s="42">
        <v>8.7731481481481133E-3</v>
      </c>
      <c r="F235" s="43">
        <f t="shared" si="20"/>
        <v>8746.7018469657105</v>
      </c>
      <c r="G235" t="str">
        <f>IF((ISERROR((VLOOKUP(B235,'Aqua Calcs'!C$2:C$1000,1,FALSE)))),"not eligible","")</f>
        <v/>
      </c>
    </row>
    <row r="236" spans="2:7">
      <c r="B236" s="40" t="s">
        <v>251</v>
      </c>
      <c r="C236" s="80" t="str">
        <f t="shared" si="18"/>
        <v>F11/12</v>
      </c>
      <c r="D236" s="80" t="str">
        <f t="shared" si="19"/>
        <v>Tri-Anglia Tri Club</v>
      </c>
      <c r="E236" s="42">
        <v>8.7847222222222077E-3</v>
      </c>
      <c r="F236" s="43">
        <f t="shared" si="20"/>
        <v>8735.1778656126389</v>
      </c>
      <c r="G236" t="str">
        <f>IF((ISERROR((VLOOKUP(B236,'Aqua Calcs'!C$2:C$1000,1,FALSE)))),"not eligible","")</f>
        <v/>
      </c>
    </row>
    <row r="237" spans="2:7">
      <c r="B237" s="40" t="s">
        <v>404</v>
      </c>
      <c r="C237" s="80" t="str">
        <f t="shared" ref="C237:C268" si="21">VLOOKUP(B237,name,2,FALSE)</f>
        <v>F13/14</v>
      </c>
      <c r="D237" s="80" t="str">
        <f t="shared" ref="D237:D268" si="22">VLOOKUP(B237,name,3,FALSE)</f>
        <v>Tri-Anglia Club</v>
      </c>
      <c r="E237" s="42">
        <v>9.1203703703703898E-3</v>
      </c>
      <c r="F237" s="43">
        <f t="shared" ref="F237:F268" si="23">(VLOOKUP(C237,C$197:E$204,3,FALSE))/(E237/10000)</f>
        <v>10444.162436547664</v>
      </c>
      <c r="G237" t="str">
        <f>IF((ISERROR((VLOOKUP(B237,'Aqua Calcs'!C$2:C$1000,1,FALSE)))),"not eligible","")</f>
        <v/>
      </c>
    </row>
    <row r="238" spans="2:7">
      <c r="B238" s="40" t="s">
        <v>280</v>
      </c>
      <c r="C238" s="80" t="str">
        <f t="shared" si="21"/>
        <v>F11/12</v>
      </c>
      <c r="D238" s="80" t="str">
        <f t="shared" si="22"/>
        <v>Tri Sport Epping</v>
      </c>
      <c r="E238" s="42">
        <v>9.1319444444444287E-3</v>
      </c>
      <c r="F238" s="43">
        <f t="shared" si="23"/>
        <v>8403.0418250950479</v>
      </c>
      <c r="G238" t="str">
        <f>IF((ISERROR((VLOOKUP(B238,'Aqua Calcs'!C$2:C$1000,1,FALSE)))),"not eligible","")</f>
        <v/>
      </c>
    </row>
    <row r="239" spans="2:7">
      <c r="B239" s="40" t="s">
        <v>283</v>
      </c>
      <c r="C239" s="80" t="str">
        <f t="shared" si="21"/>
        <v>F11/12</v>
      </c>
      <c r="D239" s="80" t="str">
        <f t="shared" si="22"/>
        <v>Tri-Anglia Club</v>
      </c>
      <c r="E239" s="42">
        <v>1.0034722222222181E-2</v>
      </c>
      <c r="F239" s="43">
        <f t="shared" si="23"/>
        <v>7647.0588235294217</v>
      </c>
      <c r="G239" t="str">
        <f>IF((ISERROR((VLOOKUP(B239,'Aqua Calcs'!C$2:C$1000,1,FALSE)))),"not eligible","")</f>
        <v/>
      </c>
    </row>
    <row r="240" spans="2:7">
      <c r="B240" s="40" t="s">
        <v>298</v>
      </c>
      <c r="C240" s="80" t="str">
        <f t="shared" si="21"/>
        <v>F11/12</v>
      </c>
      <c r="D240" s="80" t="str">
        <f t="shared" si="22"/>
        <v>Aylsham High School</v>
      </c>
      <c r="E240" s="42">
        <v>1.0069444444444464E-2</v>
      </c>
      <c r="F240" s="43">
        <f t="shared" si="23"/>
        <v>7620.6896551723776</v>
      </c>
      <c r="G240" t="str">
        <f>IF((ISERROR((VLOOKUP(B240,'Aqua Calcs'!C$2:C$1000,1,FALSE)))),"not eligible","")</f>
        <v/>
      </c>
    </row>
    <row r="241" spans="2:7">
      <c r="B241" s="40" t="s">
        <v>293</v>
      </c>
      <c r="C241" s="80" t="str">
        <f t="shared" si="21"/>
        <v>F11/12</v>
      </c>
      <c r="D241" s="80" t="str">
        <f t="shared" si="22"/>
        <v>Aylsham High School</v>
      </c>
      <c r="E241" s="42">
        <v>1.0081018518518503E-2</v>
      </c>
      <c r="F241" s="43">
        <f t="shared" si="23"/>
        <v>7611.9402985074539</v>
      </c>
      <c r="G241" t="str">
        <f>IF((ISERROR((VLOOKUP(B241,'Aqua Calcs'!C$2:C$1000,1,FALSE)))),"not eligible","")</f>
        <v/>
      </c>
    </row>
    <row r="242" spans="2:7">
      <c r="B242" s="40" t="s">
        <v>272</v>
      </c>
      <c r="C242" s="80" t="str">
        <f t="shared" si="21"/>
        <v>F11/12</v>
      </c>
      <c r="D242" s="80" t="str">
        <f t="shared" si="22"/>
        <v>Tri-Anglia Tri Club</v>
      </c>
      <c r="E242" s="42">
        <v>1.018518518518513E-2</v>
      </c>
      <c r="F242" s="43">
        <f t="shared" si="23"/>
        <v>7534.0909090909281</v>
      </c>
      <c r="G242" t="str">
        <f>IF((ISERROR((VLOOKUP(B242,'Aqua Calcs'!C$2:C$1000,1,FALSE)))),"not eligible","")</f>
        <v/>
      </c>
    </row>
    <row r="243" spans="2:7">
      <c r="B243" s="40" t="s">
        <v>289</v>
      </c>
      <c r="C243" s="80" t="str">
        <f t="shared" si="21"/>
        <v>F11/12</v>
      </c>
      <c r="D243" s="80" t="str">
        <f t="shared" si="22"/>
        <v>Halsteead</v>
      </c>
      <c r="E243" s="42">
        <v>1.0277777777777775E-2</v>
      </c>
      <c r="F243" s="43">
        <f t="shared" si="23"/>
        <v>7466.2162162161967</v>
      </c>
      <c r="G243" t="str">
        <f>IF((ISERROR((VLOOKUP(B243,'Aqua Calcs'!C$2:C$1000,1,FALSE)))),"not eligible","")</f>
        <v/>
      </c>
    </row>
    <row r="244" spans="2:7">
      <c r="B244" s="40" t="s">
        <v>297</v>
      </c>
      <c r="C244" s="80" t="str">
        <f t="shared" si="21"/>
        <v>F11/12</v>
      </c>
      <c r="D244" s="80" t="str">
        <f t="shared" si="22"/>
        <v>Tri-Anglia Tri Club</v>
      </c>
      <c r="E244" s="42">
        <v>1.0277777777777775E-2</v>
      </c>
      <c r="F244" s="43">
        <f t="shared" si="23"/>
        <v>7466.2162162161967</v>
      </c>
      <c r="G244" t="str">
        <f>IF((ISERROR((VLOOKUP(B244,'Aqua Calcs'!C$2:C$1000,1,FALSE)))),"not eligible","")</f>
        <v/>
      </c>
    </row>
    <row r="245" spans="2:7">
      <c r="B245" s="40" t="s">
        <v>294</v>
      </c>
      <c r="C245" s="80" t="str">
        <f t="shared" si="21"/>
        <v>F11/12</v>
      </c>
      <c r="D245" s="80" t="str">
        <f t="shared" si="22"/>
        <v>Braintree and Bocking SC</v>
      </c>
      <c r="E245" s="42">
        <v>1.0601851851851807E-2</v>
      </c>
      <c r="F245" s="43">
        <f t="shared" si="23"/>
        <v>7237.9912663755567</v>
      </c>
      <c r="G245" t="str">
        <f>IF((ISERROR((VLOOKUP(B245,'Aqua Calcs'!C$2:C$1000,1,FALSE)))),"not eligible","")</f>
        <v/>
      </c>
    </row>
    <row r="246" spans="2:7">
      <c r="B246" s="40" t="s">
        <v>287</v>
      </c>
      <c r="C246" s="80" t="str">
        <f t="shared" si="21"/>
        <v>F11/12</v>
      </c>
      <c r="D246" s="80" t="str">
        <f t="shared" si="22"/>
        <v>Aylsham High School</v>
      </c>
      <c r="E246" s="42">
        <v>1.1099537037037033E-2</v>
      </c>
      <c r="F246" s="43">
        <f t="shared" si="23"/>
        <v>6913.4515119916405</v>
      </c>
      <c r="G246" t="str">
        <f>IF((ISERROR((VLOOKUP(B246,'Aqua Calcs'!C$2:C$1000,1,FALSE)))),"not eligible","")</f>
        <v/>
      </c>
    </row>
    <row r="247" spans="2:7">
      <c r="B247" s="40" t="s">
        <v>292</v>
      </c>
      <c r="C247" s="80" t="str">
        <f t="shared" si="21"/>
        <v>F11/12</v>
      </c>
      <c r="D247" s="80" t="str">
        <f t="shared" si="22"/>
        <v>Alderman Peel High</v>
      </c>
      <c r="E247" s="42">
        <v>1.1261574074074077E-2</v>
      </c>
      <c r="F247" s="43">
        <f t="shared" si="23"/>
        <v>6813.9773895169365</v>
      </c>
      <c r="G247" t="str">
        <f>IF((ISERROR((VLOOKUP(B247,'Aqua Calcs'!C$2:C$1000,1,FALSE)))),"not eligible","")</f>
        <v/>
      </c>
    </row>
    <row r="248" spans="2:7">
      <c r="B248" s="40" t="s">
        <v>408</v>
      </c>
      <c r="C248" s="80" t="str">
        <f t="shared" si="21"/>
        <v>F13/14</v>
      </c>
      <c r="D248" s="80" t="str">
        <f t="shared" si="22"/>
        <v>Tri Anglia</v>
      </c>
      <c r="E248" s="42">
        <v>1.1712962962962925E-2</v>
      </c>
      <c r="F248" s="43">
        <f t="shared" si="23"/>
        <v>8132.4110671932831</v>
      </c>
      <c r="G248" t="str">
        <f>IF((ISERROR((VLOOKUP(B248,'Aqua Calcs'!C$2:C$1000,1,FALSE)))),"not eligible","")</f>
        <v/>
      </c>
    </row>
    <row r="249" spans="2:7">
      <c r="B249" s="40" t="s">
        <v>278</v>
      </c>
      <c r="C249" s="80" t="str">
        <f t="shared" si="21"/>
        <v>F11/12</v>
      </c>
      <c r="D249" s="80" t="str">
        <f t="shared" si="22"/>
        <v>Tri-Anglia Tri Club</v>
      </c>
      <c r="E249" s="42">
        <v>1.2349537037037006E-2</v>
      </c>
      <c r="F249" s="43">
        <f t="shared" si="23"/>
        <v>6213.6832239924997</v>
      </c>
      <c r="G249" t="str">
        <f>IF((ISERROR((VLOOKUP(B249,'Aqua Calcs'!C$2:C$1000,1,FALSE)))),"not eligible","")</f>
        <v/>
      </c>
    </row>
    <row r="250" spans="2:7">
      <c r="B250" s="40" t="s">
        <v>274</v>
      </c>
      <c r="C250" s="80" t="str">
        <f t="shared" si="21"/>
        <v>F11/12</v>
      </c>
      <c r="D250" s="80" t="str">
        <f t="shared" si="22"/>
        <v>Alderman Peel High</v>
      </c>
      <c r="E250" s="42">
        <v>1.2546296296296278E-2</v>
      </c>
      <c r="F250" s="43">
        <f t="shared" si="23"/>
        <v>6116.2361623616152</v>
      </c>
      <c r="G250" t="str">
        <f>IF((ISERROR((VLOOKUP(B250,'Aqua Calcs'!C$2:C$1000,1,FALSE)))),"not eligible","")</f>
        <v/>
      </c>
    </row>
    <row r="251" spans="2:7">
      <c r="B251" s="40" t="s">
        <v>256</v>
      </c>
      <c r="C251" s="80" t="str">
        <f t="shared" si="21"/>
        <v>F11/12</v>
      </c>
      <c r="D251" s="80" t="str">
        <f t="shared" si="22"/>
        <v>Alderman Peel High</v>
      </c>
      <c r="E251" s="42">
        <v>1.2928240740740726E-2</v>
      </c>
      <c r="F251" s="43">
        <f t="shared" si="23"/>
        <v>5935.5416293643584</v>
      </c>
      <c r="G251" t="str">
        <f>IF((ISERROR((VLOOKUP(B251,'Aqua Calcs'!C$2:C$1000,1,FALSE)))),"not eligible","")</f>
        <v/>
      </c>
    </row>
    <row r="252" spans="2:7">
      <c r="B252" s="40" t="s">
        <v>322</v>
      </c>
      <c r="C252" s="80" t="str">
        <f t="shared" si="21"/>
        <v>M11/12</v>
      </c>
      <c r="D252" s="80" t="str">
        <f t="shared" si="22"/>
        <v>Acle High School</v>
      </c>
      <c r="E252" s="42">
        <v>7.4537037037036846E-3</v>
      </c>
      <c r="F252" s="43">
        <f t="shared" si="23"/>
        <v>10000</v>
      </c>
      <c r="G252" t="str">
        <f>IF((ISERROR((VLOOKUP(B252,'Aqua Calcs'!C$2:C$1000,1,FALSE)))),"not eligible","")</f>
        <v/>
      </c>
    </row>
    <row r="253" spans="2:7">
      <c r="B253" s="40" t="s">
        <v>41</v>
      </c>
      <c r="C253" s="80" t="str">
        <f t="shared" si="21"/>
        <v>M11/12</v>
      </c>
      <c r="D253" s="80" t="str">
        <f t="shared" si="22"/>
        <v>East Essex Tri</v>
      </c>
      <c r="E253" s="42">
        <v>7.51157407407399E-3</v>
      </c>
      <c r="F253" s="43">
        <f t="shared" si="23"/>
        <v>9922.9583975347541</v>
      </c>
      <c r="G253" t="str">
        <f>IF((ISERROR((VLOOKUP(B253,'Aqua Calcs'!C$2:C$1000,1,FALSE)))),"not eligible","")</f>
        <v/>
      </c>
    </row>
    <row r="254" spans="2:7">
      <c r="B254" s="40" t="s">
        <v>327</v>
      </c>
      <c r="C254" s="80" t="str">
        <f t="shared" si="21"/>
        <v>M11/12</v>
      </c>
      <c r="D254" s="80" t="str">
        <f t="shared" si="22"/>
        <v>Tri Sport Epping</v>
      </c>
      <c r="E254" s="42">
        <v>8.0902777777777102E-3</v>
      </c>
      <c r="F254" s="43">
        <f t="shared" si="23"/>
        <v>9213.1616595136438</v>
      </c>
      <c r="G254" t="str">
        <f>IF((ISERROR((VLOOKUP(B254,'Aqua Calcs'!C$2:C$1000,1,FALSE)))),"not eligible","")</f>
        <v/>
      </c>
    </row>
    <row r="255" spans="2:7">
      <c r="B255" s="40" t="s">
        <v>324</v>
      </c>
      <c r="C255" s="80" t="str">
        <f t="shared" si="21"/>
        <v>M11/12</v>
      </c>
      <c r="D255" s="80" t="str">
        <f t="shared" si="22"/>
        <v>Aylsham High</v>
      </c>
      <c r="E255" s="42">
        <v>8.2060185185184875E-3</v>
      </c>
      <c r="F255" s="43">
        <f t="shared" si="23"/>
        <v>9083.2157968970496</v>
      </c>
      <c r="G255" t="str">
        <f>IF((ISERROR((VLOOKUP(B255,'Aqua Calcs'!C$2:C$1000,1,FALSE)))),"not eligible","")</f>
        <v/>
      </c>
    </row>
    <row r="256" spans="2:7">
      <c r="B256" s="40" t="s">
        <v>314</v>
      </c>
      <c r="C256" s="80" t="str">
        <f t="shared" si="21"/>
        <v>M11/12</v>
      </c>
      <c r="D256" s="80" t="str">
        <f t="shared" si="22"/>
        <v>Aylsham High</v>
      </c>
      <c r="E256" s="42">
        <v>8.2407407407406597E-3</v>
      </c>
      <c r="F256" s="43">
        <f t="shared" si="23"/>
        <v>9044.9438202247838</v>
      </c>
      <c r="G256" t="str">
        <f>IF((ISERROR((VLOOKUP(B256,'Aqua Calcs'!C$2:C$1000,1,FALSE)))),"not eligible","")</f>
        <v/>
      </c>
    </row>
    <row r="257" spans="2:7">
      <c r="B257" s="40" t="s">
        <v>317</v>
      </c>
      <c r="C257" s="80" t="str">
        <f t="shared" si="21"/>
        <v>M11/12</v>
      </c>
      <c r="D257" s="80" t="str">
        <f t="shared" si="22"/>
        <v>Broadland High School</v>
      </c>
      <c r="E257" s="42">
        <v>8.4606481481480644E-3</v>
      </c>
      <c r="F257" s="43">
        <f t="shared" si="23"/>
        <v>8809.8495212038961</v>
      </c>
      <c r="G257" t="str">
        <f>IF((ISERROR((VLOOKUP(B257,'Aqua Calcs'!C$2:C$1000,1,FALSE)))),"not eligible","")</f>
        <v/>
      </c>
    </row>
    <row r="258" spans="2:7">
      <c r="B258" s="40" t="s">
        <v>325</v>
      </c>
      <c r="C258" s="80" t="str">
        <f t="shared" si="21"/>
        <v>M11/12</v>
      </c>
      <c r="D258" s="80" t="str">
        <f t="shared" si="22"/>
        <v>Broadland High School</v>
      </c>
      <c r="E258" s="42">
        <v>9.1203703703702788E-3</v>
      </c>
      <c r="F258" s="43">
        <f t="shared" si="23"/>
        <v>8172.5888324873713</v>
      </c>
      <c r="G258" t="str">
        <f>IF((ISERROR((VLOOKUP(B258,'Aqua Calcs'!C$2:C$1000,1,FALSE)))),"not eligible","")</f>
        <v/>
      </c>
    </row>
    <row r="259" spans="2:7">
      <c r="B259" s="40" t="s">
        <v>320</v>
      </c>
      <c r="C259" s="80" t="str">
        <f t="shared" si="21"/>
        <v>M11/12</v>
      </c>
      <c r="D259" s="80" t="str">
        <f t="shared" si="22"/>
        <v>Alderman Peel High</v>
      </c>
      <c r="E259" s="42">
        <v>9.5486111111111049E-3</v>
      </c>
      <c r="F259" s="43">
        <f t="shared" si="23"/>
        <v>7806.0606060605915</v>
      </c>
      <c r="G259" t="str">
        <f>IF((ISERROR((VLOOKUP(B259,'Aqua Calcs'!C$2:C$1000,1,FALSE)))),"not eligible","")</f>
        <v/>
      </c>
    </row>
    <row r="260" spans="2:7">
      <c r="B260" s="40" t="s">
        <v>312</v>
      </c>
      <c r="C260" s="80" t="str">
        <f t="shared" si="21"/>
        <v>M11/12</v>
      </c>
      <c r="D260" s="80" t="str">
        <f t="shared" si="22"/>
        <v>Cambridge Tri Club</v>
      </c>
      <c r="E260" s="42">
        <v>9.5833333333332771E-3</v>
      </c>
      <c r="F260" s="43">
        <f t="shared" si="23"/>
        <v>7777.7777777778037</v>
      </c>
      <c r="G260" t="str">
        <f>IF((ISERROR((VLOOKUP(B260,'Aqua Calcs'!C$2:C$1000,1,FALSE)))),"not eligible","")</f>
        <v/>
      </c>
    </row>
    <row r="261" spans="2:7">
      <c r="B261" s="40" t="s">
        <v>321</v>
      </c>
      <c r="C261" s="80" t="str">
        <f t="shared" si="21"/>
        <v>M11/12</v>
      </c>
      <c r="D261" s="80" t="str">
        <f t="shared" si="22"/>
        <v>Cambridge Tri Club</v>
      </c>
      <c r="E261" s="42">
        <v>9.7800925925926041E-3</v>
      </c>
      <c r="F261" s="43">
        <f t="shared" si="23"/>
        <v>7621.3017751479001</v>
      </c>
      <c r="G261" t="str">
        <f>IF((ISERROR((VLOOKUP(B261,'Aqua Calcs'!C$2:C$1000,1,FALSE)))),"not eligible","")</f>
        <v/>
      </c>
    </row>
    <row r="262" spans="2:7">
      <c r="B262" s="40" t="s">
        <v>326</v>
      </c>
      <c r="C262" s="80" t="str">
        <f t="shared" si="21"/>
        <v>M11/12</v>
      </c>
      <c r="D262" s="80" t="str">
        <f t="shared" si="22"/>
        <v>Aylsham High</v>
      </c>
      <c r="E262" s="42">
        <v>9.9421296296295925E-3</v>
      </c>
      <c r="F262" s="43">
        <f t="shared" si="23"/>
        <v>7497.0896391152583</v>
      </c>
      <c r="G262" t="str">
        <f>IF((ISERROR((VLOOKUP(B262,'Aqua Calcs'!C$2:C$1000,1,FALSE)))),"not eligible","")</f>
        <v/>
      </c>
    </row>
    <row r="263" spans="2:7">
      <c r="B263" s="40" t="s">
        <v>316</v>
      </c>
      <c r="C263" s="80" t="str">
        <f t="shared" si="21"/>
        <v>M11/12</v>
      </c>
      <c r="D263" s="80" t="str">
        <f t="shared" si="22"/>
        <v>Alderman Peel High</v>
      </c>
      <c r="E263" s="42">
        <v>1.1458333333333348E-2</v>
      </c>
      <c r="F263" s="43">
        <f t="shared" si="23"/>
        <v>6505.0505050504798</v>
      </c>
      <c r="G263" t="str">
        <f>IF((ISERROR((VLOOKUP(B263,'Aqua Calcs'!C$2:C$1000,1,FALSE)))),"not eligible","")</f>
        <v/>
      </c>
    </row>
    <row r="264" spans="2:7">
      <c r="B264" s="40" t="s">
        <v>319</v>
      </c>
      <c r="C264" s="80" t="str">
        <f t="shared" si="21"/>
        <v>M11/12</v>
      </c>
      <c r="D264" s="80" t="str">
        <f t="shared" si="22"/>
        <v>Alderman Peel High</v>
      </c>
      <c r="E264" s="42">
        <v>1.3263888888888853E-2</v>
      </c>
      <c r="F264" s="43">
        <f t="shared" si="23"/>
        <v>5619.5462478185</v>
      </c>
      <c r="G264" t="str">
        <f>IF((ISERROR((VLOOKUP(B264,'Aqua Calcs'!C$2:C$1000,1,FALSE)))),"not eligible","")</f>
        <v/>
      </c>
    </row>
    <row r="265" spans="2:7">
      <c r="B265" s="40" t="s">
        <v>422</v>
      </c>
      <c r="C265" s="80" t="e">
        <f t="shared" si="21"/>
        <v>#N/A</v>
      </c>
      <c r="D265" s="80" t="e">
        <f t="shared" si="22"/>
        <v>#N/A</v>
      </c>
      <c r="E265" s="42">
        <v>9.5254629629624721E-3</v>
      </c>
      <c r="F265" s="43" t="e">
        <f t="shared" si="23"/>
        <v>#N/A</v>
      </c>
      <c r="G265" t="str">
        <f>IF((ISERROR((VLOOKUP(B265,'Aqua Calcs'!C$2:C$1000,1,FALSE)))),"not eligible","")</f>
        <v>not eligible</v>
      </c>
    </row>
    <row r="266" spans="2:7">
      <c r="B266" s="40" t="s">
        <v>416</v>
      </c>
      <c r="C266" s="80" t="str">
        <f t="shared" si="21"/>
        <v>F13/14</v>
      </c>
      <c r="D266" s="80" t="str">
        <f t="shared" si="22"/>
        <v>Tri Sport Epping</v>
      </c>
      <c r="E266" s="42">
        <v>9.68749999999996E-3</v>
      </c>
      <c r="F266" s="43">
        <f t="shared" si="23"/>
        <v>9832.7359617677539</v>
      </c>
      <c r="G266" t="str">
        <f>IF((ISERROR((VLOOKUP(B266,'Aqua Calcs'!C$2:C$1000,1,FALSE)))),"not eligible","")</f>
        <v/>
      </c>
    </row>
    <row r="267" spans="2:7">
      <c r="B267" s="40" t="s">
        <v>508</v>
      </c>
      <c r="C267" s="80" t="str">
        <f t="shared" si="21"/>
        <v>F13/14</v>
      </c>
      <c r="D267" s="80" t="str">
        <f t="shared" si="22"/>
        <v xml:space="preserve">Biggleswade AC </v>
      </c>
      <c r="E267" s="42">
        <v>9.9652777777777812E-3</v>
      </c>
      <c r="F267" s="43">
        <f t="shared" si="23"/>
        <v>9558.6527293839426</v>
      </c>
      <c r="G267" t="str">
        <f>IF((ISERROR((VLOOKUP(B267,'Aqua Calcs'!C$2:C$1000,1,FALSE)))),"not eligible","")</f>
        <v/>
      </c>
    </row>
    <row r="268" spans="2:7">
      <c r="B268" s="40" t="s">
        <v>401</v>
      </c>
      <c r="C268" s="80" t="str">
        <f t="shared" si="21"/>
        <v>F13/14</v>
      </c>
      <c r="D268" s="80" t="str">
        <f t="shared" si="22"/>
        <v>Aylsham High</v>
      </c>
      <c r="E268" s="42">
        <v>1.1261574074074132E-2</v>
      </c>
      <c r="F268" s="43">
        <f t="shared" si="23"/>
        <v>8458.3761562174041</v>
      </c>
      <c r="G268" t="str">
        <f>IF((ISERROR((VLOOKUP(B268,'Aqua Calcs'!C$2:C$1000,1,FALSE)))),"not eligible","")</f>
        <v/>
      </c>
    </row>
    <row r="269" spans="2:7">
      <c r="B269" s="40" t="s">
        <v>377</v>
      </c>
      <c r="C269" s="80" t="str">
        <f t="shared" ref="C269:C300" si="24">VLOOKUP(B269,name,2,FALSE)</f>
        <v>F13/14</v>
      </c>
      <c r="D269" s="80" t="str">
        <f t="shared" ref="D269:D300" si="25">VLOOKUP(B269,name,3,FALSE)</f>
        <v>Alderman Peel High</v>
      </c>
      <c r="E269" s="42">
        <v>1.1319444444443993E-2</v>
      </c>
      <c r="F269" s="43">
        <f t="shared" ref="F269:F300" si="26">(VLOOKUP(C269,C$197:E$204,3,FALSE))/(E269/10000)</f>
        <v>8415.1329243352793</v>
      </c>
      <c r="G269" t="str">
        <f>IF((ISERROR((VLOOKUP(B269,'Aqua Calcs'!C$2:C$1000,1,FALSE)))),"not eligible","")</f>
        <v/>
      </c>
    </row>
    <row r="270" spans="2:7">
      <c r="B270" s="40" t="s">
        <v>402</v>
      </c>
      <c r="C270" s="80" t="str">
        <f t="shared" si="24"/>
        <v>F13/14</v>
      </c>
      <c r="D270" s="80" t="str">
        <f t="shared" si="25"/>
        <v>Aylsham High</v>
      </c>
      <c r="E270" s="42">
        <v>1.2534722222222239E-2</v>
      </c>
      <c r="F270" s="43">
        <f t="shared" si="26"/>
        <v>7599.2613111722667</v>
      </c>
      <c r="G270" t="str">
        <f>IF((ISERROR((VLOOKUP(B270,'Aqua Calcs'!C$2:C$1000,1,FALSE)))),"not eligible","")</f>
        <v/>
      </c>
    </row>
    <row r="271" spans="2:7">
      <c r="B271" s="40" t="s">
        <v>403</v>
      </c>
      <c r="C271" s="80" t="str">
        <f t="shared" si="24"/>
        <v>F13/14</v>
      </c>
      <c r="D271" s="80" t="str">
        <f t="shared" si="25"/>
        <v>Cambridge Tri Club</v>
      </c>
      <c r="E271" s="42">
        <v>1.3854166666666612E-2</v>
      </c>
      <c r="F271" s="43">
        <f t="shared" si="26"/>
        <v>6875.5221386797066</v>
      </c>
      <c r="G271" t="str">
        <f>IF((ISERROR((VLOOKUP(B271,'Aqua Calcs'!C$2:C$1000,1,FALSE)))),"not eligible","")</f>
        <v/>
      </c>
    </row>
    <row r="272" spans="2:7">
      <c r="B272" s="40" t="s">
        <v>397</v>
      </c>
      <c r="C272" s="80" t="str">
        <f t="shared" si="24"/>
        <v>F13/14</v>
      </c>
      <c r="D272" s="80" t="str">
        <f t="shared" si="25"/>
        <v>Alderman Peel High</v>
      </c>
      <c r="E272" s="42">
        <v>1.3900462962962989E-2</v>
      </c>
      <c r="F272" s="43">
        <f t="shared" si="26"/>
        <v>6852.6228143210328</v>
      </c>
      <c r="G272" t="str">
        <f>IF((ISERROR((VLOOKUP(B272,'Aqua Calcs'!C$2:C$1000,1,FALSE)))),"not eligible","")</f>
        <v/>
      </c>
    </row>
    <row r="273" spans="2:7">
      <c r="B273" s="40" t="s">
        <v>389</v>
      </c>
      <c r="C273" s="80" t="str">
        <f t="shared" si="24"/>
        <v>F13/14</v>
      </c>
      <c r="D273" s="80" t="str">
        <f t="shared" si="25"/>
        <v>Alderman Peel High</v>
      </c>
      <c r="E273" s="42">
        <v>1.4259259259259305E-2</v>
      </c>
      <c r="F273" s="43">
        <f t="shared" si="26"/>
        <v>6680.1948051944391</v>
      </c>
      <c r="G273" t="str">
        <f>IF((ISERROR((VLOOKUP(B273,'Aqua Calcs'!C$2:C$1000,1,FALSE)))),"not eligible","")</f>
        <v/>
      </c>
    </row>
    <row r="274" spans="2:7">
      <c r="B274" s="40" t="s">
        <v>414</v>
      </c>
      <c r="C274" s="80" t="str">
        <f t="shared" si="24"/>
        <v>F13/14</v>
      </c>
      <c r="D274" s="80" t="str">
        <f t="shared" si="25"/>
        <v>Thorpe St Andrew</v>
      </c>
      <c r="E274" s="42">
        <v>1.497685185185138E-2</v>
      </c>
      <c r="F274" s="43">
        <f t="shared" si="26"/>
        <v>6360.1236476041995</v>
      </c>
      <c r="G274" t="str">
        <f>IF((ISERROR((VLOOKUP(B274,'Aqua Calcs'!C$2:C$1000,1,FALSE)))),"not eligible","")</f>
        <v/>
      </c>
    </row>
    <row r="275" spans="2:7">
      <c r="B275" s="40" t="s">
        <v>405</v>
      </c>
      <c r="C275" s="80" t="str">
        <f t="shared" si="24"/>
        <v>F13/14</v>
      </c>
      <c r="D275" s="80" t="str">
        <f t="shared" si="25"/>
        <v>Aylsham High</v>
      </c>
      <c r="E275" s="42">
        <v>1.612268518518517E-2</v>
      </c>
      <c r="F275" s="43">
        <f t="shared" si="26"/>
        <v>5908.1119885136995</v>
      </c>
      <c r="G275" t="str">
        <f>IF((ISERROR((VLOOKUP(B275,'Aqua Calcs'!C$2:C$1000,1,FALSE)))),"not eligible","")</f>
        <v/>
      </c>
    </row>
    <row r="276" spans="2:7">
      <c r="B276" s="40" t="s">
        <v>470</v>
      </c>
      <c r="C276" s="80" t="str">
        <f t="shared" si="24"/>
        <v>M13/14</v>
      </c>
      <c r="D276" s="80" t="str">
        <f t="shared" si="25"/>
        <v>Ipswich Tri Club</v>
      </c>
      <c r="E276" s="42">
        <v>9.4791666666666496E-3</v>
      </c>
      <c r="F276" s="43">
        <f t="shared" si="26"/>
        <v>10000</v>
      </c>
      <c r="G276" t="str">
        <f>IF((ISERROR((VLOOKUP(B276,'Aqua Calcs'!C$2:C$1000,1,FALSE)))),"not eligible","")</f>
        <v/>
      </c>
    </row>
    <row r="277" spans="2:7">
      <c r="B277" s="40" t="s">
        <v>439</v>
      </c>
      <c r="C277" s="80" t="str">
        <f t="shared" si="24"/>
        <v>M13/14</v>
      </c>
      <c r="D277" s="80" t="str">
        <f t="shared" si="25"/>
        <v>Thorpe St Andrew</v>
      </c>
      <c r="E277" s="42">
        <v>9.6064814814815214E-3</v>
      </c>
      <c r="F277" s="43">
        <f t="shared" si="26"/>
        <v>9867.4698795180138</v>
      </c>
      <c r="G277" t="str">
        <f>IF((ISERROR((VLOOKUP(B277,'Aqua Calcs'!C$2:C$1000,1,FALSE)))),"not eligible","")</f>
        <v/>
      </c>
    </row>
    <row r="278" spans="2:7">
      <c r="B278" s="40" t="s">
        <v>466</v>
      </c>
      <c r="C278" s="80" t="str">
        <f t="shared" si="24"/>
        <v>M13/14</v>
      </c>
      <c r="D278" s="80" t="str">
        <f t="shared" si="25"/>
        <v>Cambridge Tri Club</v>
      </c>
      <c r="E278" s="42">
        <v>9.8726851851852482E-3</v>
      </c>
      <c r="F278" s="43">
        <f t="shared" si="26"/>
        <v>9601.4067995309888</v>
      </c>
      <c r="G278" t="str">
        <f>IF((ISERROR((VLOOKUP(B278,'Aqua Calcs'!C$2:C$1000,1,FALSE)))),"not eligible","")</f>
        <v/>
      </c>
    </row>
    <row r="279" spans="2:7">
      <c r="B279" s="40" t="s">
        <v>56</v>
      </c>
      <c r="C279" s="80" t="str">
        <f t="shared" si="24"/>
        <v>M13/14</v>
      </c>
      <c r="D279" s="80" t="str">
        <f t="shared" si="25"/>
        <v>East Essex Tri</v>
      </c>
      <c r="E279" s="42">
        <v>1.0034722222222237E-2</v>
      </c>
      <c r="F279" s="43">
        <f t="shared" si="26"/>
        <v>9446.3667820068913</v>
      </c>
      <c r="G279" t="str">
        <f>IF((ISERROR((VLOOKUP(B279,'Aqua Calcs'!C$2:C$1000,1,FALSE)))),"not eligible","")</f>
        <v/>
      </c>
    </row>
    <row r="280" spans="2:7">
      <c r="B280" s="40" t="s">
        <v>434</v>
      </c>
      <c r="C280" s="80" t="str">
        <f t="shared" si="24"/>
        <v>M13/14</v>
      </c>
      <c r="D280" s="80" t="str">
        <f t="shared" si="25"/>
        <v>Aylsham High</v>
      </c>
      <c r="E280" s="42">
        <v>1.018518518518513E-2</v>
      </c>
      <c r="F280" s="43">
        <f t="shared" si="26"/>
        <v>9306.8181818182147</v>
      </c>
      <c r="G280" t="str">
        <f>IF((ISERROR((VLOOKUP(B280,'Aqua Calcs'!C$2:C$1000,1,FALSE)))),"not eligible","")</f>
        <v/>
      </c>
    </row>
    <row r="281" spans="2:7">
      <c r="B281" s="40" t="s">
        <v>43</v>
      </c>
      <c r="C281" s="80" t="str">
        <f t="shared" si="24"/>
        <v>M13/14</v>
      </c>
      <c r="D281" s="80" t="str">
        <f t="shared" si="25"/>
        <v>East Essex Tri Club</v>
      </c>
      <c r="E281" s="42">
        <v>1.0405092592592646E-2</v>
      </c>
      <c r="F281" s="43">
        <f t="shared" si="26"/>
        <v>9110.1223581756876</v>
      </c>
      <c r="G281" t="str">
        <f>IF((ISERROR((VLOOKUP(B281,'Aqua Calcs'!C$2:C$1000,1,FALSE)))),"not eligible","")</f>
        <v/>
      </c>
    </row>
    <row r="282" spans="2:7">
      <c r="B282" s="40" t="s">
        <v>458</v>
      </c>
      <c r="C282" s="80" t="str">
        <f t="shared" si="24"/>
        <v>M13/14</v>
      </c>
      <c r="D282" s="80" t="str">
        <f t="shared" si="25"/>
        <v>Thorpe St Andrew</v>
      </c>
      <c r="E282" s="42">
        <v>1.063657407407409E-2</v>
      </c>
      <c r="F282" s="43">
        <f t="shared" si="26"/>
        <v>8911.860718171898</v>
      </c>
      <c r="G282" t="str">
        <f>IF((ISERROR((VLOOKUP(B282,'Aqua Calcs'!C$2:C$1000,1,FALSE)))),"not eligible","")</f>
        <v/>
      </c>
    </row>
    <row r="283" spans="2:7">
      <c r="B283" s="40" t="s">
        <v>429</v>
      </c>
      <c r="C283" s="80" t="str">
        <f t="shared" si="24"/>
        <v>M13/14</v>
      </c>
      <c r="D283" s="80" t="str">
        <f t="shared" si="25"/>
        <v>Tri-Anglia Club</v>
      </c>
      <c r="E283" s="42">
        <v>1.1006944444444444E-2</v>
      </c>
      <c r="F283" s="43">
        <f t="shared" si="26"/>
        <v>8611.987381703455</v>
      </c>
      <c r="G283" t="str">
        <f>IF((ISERROR((VLOOKUP(B283,'Aqua Calcs'!C$2:C$1000,1,FALSE)))),"not eligible","")</f>
        <v/>
      </c>
    </row>
    <row r="284" spans="2:7">
      <c r="B284" s="40" t="s">
        <v>61</v>
      </c>
      <c r="C284" s="80" t="str">
        <f t="shared" si="24"/>
        <v>M13/14</v>
      </c>
      <c r="D284" s="80" t="str">
        <f t="shared" si="25"/>
        <v>East Essex Tri Club</v>
      </c>
      <c r="E284" s="42">
        <v>1.1192129629629677E-2</v>
      </c>
      <c r="F284" s="43">
        <f t="shared" si="26"/>
        <v>8469.4932781798871</v>
      </c>
      <c r="G284" t="str">
        <f>IF((ISERROR((VLOOKUP(B284,'Aqua Calcs'!C$2:C$1000,1,FALSE)))),"not eligible","")</f>
        <v/>
      </c>
    </row>
    <row r="285" spans="2:7">
      <c r="B285" s="40" t="s">
        <v>448</v>
      </c>
      <c r="C285" s="80" t="str">
        <f t="shared" si="24"/>
        <v>M13/14</v>
      </c>
      <c r="D285" s="80" t="str">
        <f t="shared" si="25"/>
        <v>Tri Anglia</v>
      </c>
      <c r="E285" s="42">
        <v>1.1284722222222154E-2</v>
      </c>
      <c r="F285" s="43">
        <f t="shared" si="26"/>
        <v>8400.0000000000364</v>
      </c>
      <c r="G285" t="str">
        <f>IF((ISERROR((VLOOKUP(B285,'Aqua Calcs'!C$2:C$1000,1,FALSE)))),"not eligible","")</f>
        <v/>
      </c>
    </row>
    <row r="286" spans="2:7">
      <c r="B286" s="40" t="s">
        <v>42</v>
      </c>
      <c r="C286" s="80" t="str">
        <f t="shared" si="24"/>
        <v>M13/14</v>
      </c>
      <c r="D286" s="80" t="str">
        <f t="shared" si="25"/>
        <v>East Essex Tri Club</v>
      </c>
      <c r="E286" s="42">
        <v>1.1331018518518587E-2</v>
      </c>
      <c r="F286" s="43">
        <f t="shared" si="26"/>
        <v>8365.6792645556034</v>
      </c>
      <c r="G286" t="str">
        <f>IF((ISERROR((VLOOKUP(B286,'Aqua Calcs'!C$2:C$1000,1,FALSE)))),"not eligible","")</f>
        <v/>
      </c>
    </row>
    <row r="287" spans="2:7">
      <c r="B287" s="40" t="s">
        <v>465</v>
      </c>
      <c r="C287" s="80" t="str">
        <f t="shared" si="24"/>
        <v>M13/14</v>
      </c>
      <c r="D287" s="80" t="str">
        <f t="shared" si="25"/>
        <v>Aylsham High</v>
      </c>
      <c r="E287" s="42">
        <v>1.2303240740740684E-2</v>
      </c>
      <c r="F287" s="43">
        <f t="shared" si="26"/>
        <v>7704.6095954844996</v>
      </c>
      <c r="G287" t="str">
        <f>IF((ISERROR((VLOOKUP(B287,'Aqua Calcs'!C$2:C$1000,1,FALSE)))),"not eligible","")</f>
        <v/>
      </c>
    </row>
    <row r="288" spans="2:7">
      <c r="B288" s="40" t="s">
        <v>435</v>
      </c>
      <c r="C288" s="80" t="str">
        <f t="shared" si="24"/>
        <v>M13/14</v>
      </c>
      <c r="D288" s="80" t="str">
        <f t="shared" si="25"/>
        <v>Alderman Peel High</v>
      </c>
      <c r="E288" s="42">
        <v>1.2696759259259227E-2</v>
      </c>
      <c r="F288" s="43">
        <f t="shared" si="26"/>
        <v>7465.8158614402973</v>
      </c>
      <c r="G288" t="str">
        <f>IF((ISERROR((VLOOKUP(B288,'Aqua Calcs'!C$2:C$1000,1,FALSE)))),"not eligible","")</f>
        <v/>
      </c>
    </row>
    <row r="289" spans="2:7">
      <c r="B289" s="40" t="s">
        <v>442</v>
      </c>
      <c r="C289" s="80" t="str">
        <f t="shared" si="24"/>
        <v>M13/14</v>
      </c>
      <c r="D289" s="80" t="str">
        <f t="shared" si="25"/>
        <v>Alderman Peel High</v>
      </c>
      <c r="E289" s="42">
        <v>1.315972222222217E-2</v>
      </c>
      <c r="F289" s="43">
        <f t="shared" si="26"/>
        <v>7203.1662269129447</v>
      </c>
      <c r="G289" t="str">
        <f>IF((ISERROR((VLOOKUP(B289,'Aqua Calcs'!C$2:C$1000,1,FALSE)))),"not eligible","")</f>
        <v/>
      </c>
    </row>
    <row r="290" spans="2:7">
      <c r="B290" s="40" t="s">
        <v>441</v>
      </c>
      <c r="C290" s="80" t="str">
        <f t="shared" si="24"/>
        <v>M13/14</v>
      </c>
      <c r="D290" s="80" t="str">
        <f t="shared" si="25"/>
        <v>Tri-Anglia Tri Club</v>
      </c>
      <c r="E290" s="42">
        <v>1.3356481481481497E-2</v>
      </c>
      <c r="F290" s="43">
        <f t="shared" si="26"/>
        <v>7097.0537261698228</v>
      </c>
      <c r="G290" t="str">
        <f>IF((ISERROR((VLOOKUP(B290,'Aqua Calcs'!C$2:C$1000,1,FALSE)))),"not eligible","")</f>
        <v/>
      </c>
    </row>
    <row r="291" spans="2:7">
      <c r="B291" s="40" t="s">
        <v>17</v>
      </c>
      <c r="C291" s="80">
        <f t="shared" si="24"/>
        <v>0</v>
      </c>
      <c r="D291" s="80">
        <f t="shared" si="25"/>
        <v>0</v>
      </c>
      <c r="E291" s="42"/>
      <c r="F291" s="43" t="e">
        <f t="shared" si="26"/>
        <v>#N/A</v>
      </c>
      <c r="G291" t="str">
        <f>IF((ISERROR((VLOOKUP(B291,'Aqua Calcs'!C$2:C$1000,1,FALSE)))),"not eligible","")</f>
        <v/>
      </c>
    </row>
    <row r="292" spans="2:7">
      <c r="B292" s="40" t="s">
        <v>17</v>
      </c>
      <c r="C292" s="80">
        <f t="shared" si="24"/>
        <v>0</v>
      </c>
      <c r="D292" s="80">
        <f t="shared" si="25"/>
        <v>0</v>
      </c>
      <c r="E292" s="42"/>
      <c r="F292" s="43" t="e">
        <f t="shared" si="26"/>
        <v>#N/A</v>
      </c>
      <c r="G292" t="str">
        <f>IF((ISERROR((VLOOKUP(B292,'Aqua Calcs'!C$2:C$1000,1,FALSE)))),"not eligible","")</f>
        <v/>
      </c>
    </row>
    <row r="293" spans="2:7">
      <c r="B293" s="40" t="s">
        <v>17</v>
      </c>
      <c r="C293" s="80">
        <f t="shared" si="24"/>
        <v>0</v>
      </c>
      <c r="D293" s="80">
        <f t="shared" si="25"/>
        <v>0</v>
      </c>
      <c r="E293" s="42"/>
      <c r="F293" s="43" t="e">
        <f t="shared" si="26"/>
        <v>#N/A</v>
      </c>
      <c r="G293" t="str">
        <f>IF((ISERROR((VLOOKUP(B293,'Aqua Calcs'!C$2:C$1000,1,FALSE)))),"not eligible","")</f>
        <v/>
      </c>
    </row>
    <row r="294" spans="2:7">
      <c r="B294" s="40" t="s">
        <v>17</v>
      </c>
      <c r="C294" s="80">
        <f t="shared" si="24"/>
        <v>0</v>
      </c>
      <c r="D294" s="80">
        <f t="shared" si="25"/>
        <v>0</v>
      </c>
      <c r="E294" s="42"/>
      <c r="F294" s="43" t="e">
        <f t="shared" si="26"/>
        <v>#N/A</v>
      </c>
      <c r="G294" t="str">
        <f>IF((ISERROR((VLOOKUP(B294,'Aqua Calcs'!C$2:C$1000,1,FALSE)))),"not eligible","")</f>
        <v/>
      </c>
    </row>
    <row r="295" spans="2:7">
      <c r="B295" s="40" t="s">
        <v>17</v>
      </c>
      <c r="C295" s="80">
        <f t="shared" si="24"/>
        <v>0</v>
      </c>
      <c r="D295" s="80">
        <f t="shared" si="25"/>
        <v>0</v>
      </c>
      <c r="E295" s="42"/>
      <c r="F295" s="43" t="e">
        <f t="shared" si="26"/>
        <v>#N/A</v>
      </c>
      <c r="G295" t="str">
        <f>IF((ISERROR((VLOOKUP(B295,'Aqua Calcs'!C$2:C$1000,1,FALSE)))),"not eligible","")</f>
        <v/>
      </c>
    </row>
    <row r="296" spans="2:7">
      <c r="B296" s="40" t="s">
        <v>17</v>
      </c>
      <c r="C296" s="80">
        <f t="shared" si="24"/>
        <v>0</v>
      </c>
      <c r="D296" s="80">
        <f t="shared" si="25"/>
        <v>0</v>
      </c>
      <c r="E296" s="42"/>
      <c r="F296" s="43" t="e">
        <f t="shared" si="26"/>
        <v>#N/A</v>
      </c>
      <c r="G296" t="str">
        <f>IF((ISERROR((VLOOKUP(B296,'Aqua Calcs'!C$2:C$1000,1,FALSE)))),"not eligible","")</f>
        <v/>
      </c>
    </row>
    <row r="297" spans="2:7">
      <c r="B297" s="40" t="s">
        <v>17</v>
      </c>
      <c r="C297" s="80">
        <f t="shared" si="24"/>
        <v>0</v>
      </c>
      <c r="D297" s="80">
        <f t="shared" si="25"/>
        <v>0</v>
      </c>
      <c r="E297" s="42"/>
      <c r="F297" s="43" t="e">
        <f t="shared" si="26"/>
        <v>#N/A</v>
      </c>
      <c r="G297" t="str">
        <f>IF((ISERROR((VLOOKUP(B297,'Aqua Calcs'!C$2:C$1000,1,FALSE)))),"not eligible","")</f>
        <v/>
      </c>
    </row>
    <row r="298" spans="2:7">
      <c r="B298" s="40" t="s">
        <v>17</v>
      </c>
      <c r="C298" s="80">
        <f t="shared" si="24"/>
        <v>0</v>
      </c>
      <c r="D298" s="80">
        <f t="shared" si="25"/>
        <v>0</v>
      </c>
      <c r="E298" s="42"/>
      <c r="F298" s="43" t="e">
        <f t="shared" si="26"/>
        <v>#N/A</v>
      </c>
      <c r="G298" t="str">
        <f>IF((ISERROR((VLOOKUP(B298,'Aqua Calcs'!C$2:C$1000,1,FALSE)))),"not eligible","")</f>
        <v/>
      </c>
    </row>
    <row r="299" spans="2:7">
      <c r="B299" s="40" t="s">
        <v>17</v>
      </c>
      <c r="C299" s="80">
        <f t="shared" si="24"/>
        <v>0</v>
      </c>
      <c r="D299" s="80">
        <f t="shared" si="25"/>
        <v>0</v>
      </c>
      <c r="E299" s="42"/>
      <c r="F299" s="43" t="e">
        <f t="shared" si="26"/>
        <v>#N/A</v>
      </c>
      <c r="G299" t="str">
        <f>IF((ISERROR((VLOOKUP(B299,'Aqua Calcs'!C$2:C$1000,1,FALSE)))),"not eligible","")</f>
        <v/>
      </c>
    </row>
    <row r="300" spans="2:7">
      <c r="B300" s="40" t="s">
        <v>17</v>
      </c>
      <c r="C300" s="80">
        <f t="shared" si="24"/>
        <v>0</v>
      </c>
      <c r="D300" s="80">
        <f t="shared" si="25"/>
        <v>0</v>
      </c>
      <c r="E300" s="42"/>
      <c r="F300" s="43" t="e">
        <f t="shared" si="26"/>
        <v>#N/A</v>
      </c>
      <c r="G300" t="str">
        <f>IF((ISERROR((VLOOKUP(B300,'Aqua Calcs'!C$2:C$1000,1,FALSE)))),"not eligible","")</f>
        <v/>
      </c>
    </row>
    <row r="301" spans="2:7">
      <c r="B301" s="40" t="s">
        <v>17</v>
      </c>
      <c r="C301" s="80">
        <f t="shared" ref="C301:C308" si="27">VLOOKUP(B301,name,2,FALSE)</f>
        <v>0</v>
      </c>
      <c r="D301" s="80">
        <f t="shared" ref="D301:D308" si="28">VLOOKUP(B301,name,3,FALSE)</f>
        <v>0</v>
      </c>
      <c r="E301" s="42"/>
      <c r="F301" s="43" t="e">
        <f t="shared" ref="F301:F308" si="29">(VLOOKUP(C301,C$197:E$204,3,FALSE))/(E301/10000)</f>
        <v>#N/A</v>
      </c>
      <c r="G301" t="str">
        <f>IF((ISERROR((VLOOKUP(B301,'Aqua Calcs'!C$2:C$1000,1,FALSE)))),"not eligible","")</f>
        <v/>
      </c>
    </row>
    <row r="302" spans="2:7">
      <c r="B302" s="40" t="s">
        <v>17</v>
      </c>
      <c r="C302" s="80">
        <f t="shared" si="27"/>
        <v>0</v>
      </c>
      <c r="D302" s="80">
        <f t="shared" si="28"/>
        <v>0</v>
      </c>
      <c r="E302" s="42"/>
      <c r="F302" s="43" t="e">
        <f t="shared" si="29"/>
        <v>#N/A</v>
      </c>
      <c r="G302" t="str">
        <f>IF((ISERROR((VLOOKUP(B302,'Aqua Calcs'!C$2:C$1000,1,FALSE)))),"not eligible","")</f>
        <v/>
      </c>
    </row>
    <row r="303" spans="2:7">
      <c r="B303" s="40" t="s">
        <v>17</v>
      </c>
      <c r="C303" s="80">
        <f t="shared" si="27"/>
        <v>0</v>
      </c>
      <c r="D303" s="80">
        <f t="shared" si="28"/>
        <v>0</v>
      </c>
      <c r="E303" s="42"/>
      <c r="F303" s="43" t="e">
        <f t="shared" si="29"/>
        <v>#N/A</v>
      </c>
      <c r="G303" t="str">
        <f>IF((ISERROR((VLOOKUP(B303,'Aqua Calcs'!C$2:C$1000,1,FALSE)))),"not eligible","")</f>
        <v/>
      </c>
    </row>
    <row r="304" spans="2:7">
      <c r="B304" s="40" t="s">
        <v>17</v>
      </c>
      <c r="C304" s="80">
        <f t="shared" si="27"/>
        <v>0</v>
      </c>
      <c r="D304" s="80">
        <f t="shared" si="28"/>
        <v>0</v>
      </c>
      <c r="E304" s="42"/>
      <c r="F304" s="43" t="e">
        <f t="shared" si="29"/>
        <v>#N/A</v>
      </c>
      <c r="G304" t="str">
        <f>IF((ISERROR((VLOOKUP(B304,'Aqua Calcs'!C$2:C$1000,1,FALSE)))),"not eligible","")</f>
        <v/>
      </c>
    </row>
    <row r="305" spans="2:7">
      <c r="B305" s="40" t="s">
        <v>17</v>
      </c>
      <c r="C305" s="80">
        <f t="shared" si="27"/>
        <v>0</v>
      </c>
      <c r="D305" s="80">
        <f t="shared" si="28"/>
        <v>0</v>
      </c>
      <c r="E305" s="42"/>
      <c r="F305" s="43" t="e">
        <f t="shared" si="29"/>
        <v>#N/A</v>
      </c>
      <c r="G305" t="str">
        <f>IF((ISERROR((VLOOKUP(B305,'Aqua Calcs'!C$2:C$1000,1,FALSE)))),"not eligible","")</f>
        <v/>
      </c>
    </row>
    <row r="306" spans="2:7">
      <c r="B306" s="40" t="s">
        <v>17</v>
      </c>
      <c r="C306" s="80">
        <f t="shared" si="27"/>
        <v>0</v>
      </c>
      <c r="D306" s="80">
        <f t="shared" si="28"/>
        <v>0</v>
      </c>
      <c r="E306" s="42"/>
      <c r="F306" s="43" t="e">
        <f t="shared" si="29"/>
        <v>#N/A</v>
      </c>
      <c r="G306" t="str">
        <f>IF((ISERROR((VLOOKUP(B306,'Aqua Calcs'!C$2:C$1000,1,FALSE)))),"not eligible","")</f>
        <v/>
      </c>
    </row>
    <row r="307" spans="2:7">
      <c r="B307" s="40" t="s">
        <v>17</v>
      </c>
      <c r="C307" s="80">
        <f t="shared" si="27"/>
        <v>0</v>
      </c>
      <c r="D307" s="80">
        <f t="shared" si="28"/>
        <v>0</v>
      </c>
      <c r="E307" s="41"/>
      <c r="F307" s="43" t="e">
        <f t="shared" si="29"/>
        <v>#N/A</v>
      </c>
      <c r="G307" t="str">
        <f>IF((ISERROR((VLOOKUP(B307,'Aqua Calcs'!C$2:C$1000,1,FALSE)))),"not eligible","")</f>
        <v/>
      </c>
    </row>
    <row r="308" spans="2:7" ht="13.5" thickBot="1">
      <c r="B308" s="44" t="s">
        <v>17</v>
      </c>
      <c r="C308" s="81">
        <f t="shared" si="27"/>
        <v>0</v>
      </c>
      <c r="D308" s="80">
        <f t="shared" si="28"/>
        <v>0</v>
      </c>
      <c r="E308" s="45"/>
      <c r="F308" s="43" t="e">
        <f t="shared" si="29"/>
        <v>#N/A</v>
      </c>
      <c r="G308" t="str">
        <f>IF((ISERROR((VLOOKUP(B308,'Aqua Calcs'!C$2:C$1000,1,FALSE)))),"not eligible","")</f>
        <v/>
      </c>
    </row>
    <row r="311" spans="2:7" ht="15.75">
      <c r="B311" s="68" t="s">
        <v>22</v>
      </c>
      <c r="C311" s="68"/>
    </row>
    <row r="312" spans="2:7" ht="13.5" thickBot="1">
      <c r="B312" s="69" t="s">
        <v>3</v>
      </c>
      <c r="C312" s="69"/>
      <c r="D312" s="70" t="s">
        <v>471</v>
      </c>
      <c r="E312" s="70" t="s">
        <v>14</v>
      </c>
      <c r="F312" s="71" t="s">
        <v>9</v>
      </c>
    </row>
    <row r="313" spans="2:7">
      <c r="B313" s="47" t="s">
        <v>39</v>
      </c>
      <c r="C313" s="82" t="s">
        <v>107</v>
      </c>
      <c r="D313" s="48">
        <v>1</v>
      </c>
      <c r="E313" s="49">
        <v>1.1574074074074073E-5</v>
      </c>
      <c r="F313" s="50"/>
      <c r="G313" t="str">
        <f>IF((ISERROR((VLOOKUP(B313,'Aqua Calcs'!C$2:C$1000,1,FALSE)))),"not eligible","")</f>
        <v/>
      </c>
    </row>
    <row r="314" spans="2:7">
      <c r="B314" s="51" t="s">
        <v>39</v>
      </c>
      <c r="C314" s="83" t="s">
        <v>153</v>
      </c>
      <c r="D314" s="52"/>
      <c r="E314" s="53">
        <v>1.1574074074074073E-5</v>
      </c>
      <c r="F314" s="54"/>
      <c r="G314" t="str">
        <f>IF((ISERROR((VLOOKUP(B314,'Aqua Calcs'!C$2:C$1000,1,FALSE)))),"not eligible","")</f>
        <v/>
      </c>
    </row>
    <row r="315" spans="2:7">
      <c r="B315" s="51" t="s">
        <v>39</v>
      </c>
      <c r="C315" s="83" t="s">
        <v>252</v>
      </c>
      <c r="D315" s="52"/>
      <c r="E315" s="53">
        <v>1.1574074074074073E-5</v>
      </c>
      <c r="F315" s="54"/>
      <c r="G315" t="str">
        <f>IF((ISERROR((VLOOKUP(B315,'Aqua Calcs'!C$2:C$1000,1,FALSE)))),"not eligible","")</f>
        <v/>
      </c>
    </row>
    <row r="316" spans="2:7">
      <c r="B316" s="51" t="s">
        <v>39</v>
      </c>
      <c r="C316" s="83" t="s">
        <v>378</v>
      </c>
      <c r="D316" s="52"/>
      <c r="E316" s="53">
        <v>1.1574074074074073E-5</v>
      </c>
      <c r="F316" s="54"/>
      <c r="G316" t="str">
        <f>IF((ISERROR((VLOOKUP(B316,'Aqua Calcs'!C$2:C$1000,1,FALSE)))),"not eligible","")</f>
        <v/>
      </c>
    </row>
    <row r="317" spans="2:7">
      <c r="B317" s="51" t="s">
        <v>39</v>
      </c>
      <c r="C317" s="83" t="s">
        <v>136</v>
      </c>
      <c r="D317" s="52"/>
      <c r="E317" s="53">
        <v>1.1574074074074073E-5</v>
      </c>
      <c r="F317" s="54"/>
      <c r="G317" t="str">
        <f>IF((ISERROR((VLOOKUP(B317,'Aqua Calcs'!C$2:C$1000,1,FALSE)))),"not eligible","")</f>
        <v/>
      </c>
    </row>
    <row r="318" spans="2:7">
      <c r="B318" s="51" t="s">
        <v>39</v>
      </c>
      <c r="C318" s="83" t="s">
        <v>203</v>
      </c>
      <c r="D318" s="52"/>
      <c r="E318" s="53">
        <v>1.1574074074074073E-5</v>
      </c>
      <c r="F318" s="54"/>
      <c r="G318" t="str">
        <f>IF((ISERROR((VLOOKUP(B318,'Aqua Calcs'!C$2:C$1000,1,FALSE)))),"not eligible","")</f>
        <v/>
      </c>
    </row>
    <row r="319" spans="2:7">
      <c r="B319" s="51" t="s">
        <v>39</v>
      </c>
      <c r="C319" s="83" t="s">
        <v>313</v>
      </c>
      <c r="D319" s="52"/>
      <c r="E319" s="53">
        <v>1.1574074074074073E-5</v>
      </c>
      <c r="F319" s="54"/>
      <c r="G319" t="str">
        <f>IF((ISERROR((VLOOKUP(B319,'Aqua Calcs'!C$2:C$1000,1,FALSE)))),"not eligible","")</f>
        <v/>
      </c>
    </row>
    <row r="320" spans="2:7">
      <c r="B320" s="51" t="s">
        <v>39</v>
      </c>
      <c r="C320" s="83" t="s">
        <v>423</v>
      </c>
      <c r="D320" s="52"/>
      <c r="E320" s="53">
        <v>1.1574074074074073E-5</v>
      </c>
      <c r="F320" s="54"/>
      <c r="G320" t="str">
        <f>IF((ISERROR((VLOOKUP(B320,'Aqua Calcs'!C$2:C$1000,1,FALSE)))),"not eligible","")</f>
        <v/>
      </c>
    </row>
    <row r="321" spans="2:7">
      <c r="B321" s="51" t="s">
        <v>17</v>
      </c>
      <c r="C321" s="83">
        <f t="shared" ref="C321:C329" si="30">VLOOKUP(B321,name,2,FALSE)</f>
        <v>0</v>
      </c>
      <c r="D321" s="52">
        <f t="shared" ref="D321:D329" si="31">VLOOKUP(B321,name,3,FALSE)</f>
        <v>0</v>
      </c>
      <c r="E321" s="53"/>
      <c r="F321" s="54" t="e">
        <f t="shared" ref="F321:F329" si="32">(VLOOKUP(C321,C$313:E$320,3,FALSE))/(E321/10000)</f>
        <v>#N/A</v>
      </c>
      <c r="G321" t="str">
        <f>IF((ISERROR((VLOOKUP(B321,'Aqua Calcs'!C$2:C$1000,1,FALSE)))),"not eligible","")</f>
        <v/>
      </c>
    </row>
    <row r="322" spans="2:7">
      <c r="B322" s="51" t="s">
        <v>17</v>
      </c>
      <c r="C322" s="83">
        <f t="shared" si="30"/>
        <v>0</v>
      </c>
      <c r="D322" s="52">
        <f t="shared" si="31"/>
        <v>0</v>
      </c>
      <c r="E322" s="53"/>
      <c r="F322" s="54" t="e">
        <f t="shared" si="32"/>
        <v>#N/A</v>
      </c>
      <c r="G322" t="str">
        <f>IF((ISERROR((VLOOKUP(B322,'Aqua Calcs'!C$2:C$1000,1,FALSE)))),"not eligible","")</f>
        <v/>
      </c>
    </row>
    <row r="323" spans="2:7">
      <c r="B323" s="51" t="s">
        <v>17</v>
      </c>
      <c r="C323" s="83">
        <f t="shared" si="30"/>
        <v>0</v>
      </c>
      <c r="D323" s="52">
        <f t="shared" si="31"/>
        <v>0</v>
      </c>
      <c r="E323" s="53"/>
      <c r="F323" s="54" t="e">
        <f t="shared" si="32"/>
        <v>#N/A</v>
      </c>
      <c r="G323" t="str">
        <f>IF((ISERROR((VLOOKUP(B323,'Aqua Calcs'!C$2:C$1000,1,FALSE)))),"not eligible","")</f>
        <v/>
      </c>
    </row>
    <row r="324" spans="2:7">
      <c r="B324" s="51" t="s">
        <v>17</v>
      </c>
      <c r="C324" s="83">
        <f t="shared" si="30"/>
        <v>0</v>
      </c>
      <c r="D324" s="52">
        <f t="shared" si="31"/>
        <v>0</v>
      </c>
      <c r="E324" s="53"/>
      <c r="F324" s="54" t="e">
        <f t="shared" si="32"/>
        <v>#N/A</v>
      </c>
      <c r="G324" t="str">
        <f>IF((ISERROR((VLOOKUP(B324,'Aqua Calcs'!C$2:C$1000,1,FALSE)))),"not eligible","")</f>
        <v/>
      </c>
    </row>
    <row r="325" spans="2:7">
      <c r="B325" s="51" t="s">
        <v>17</v>
      </c>
      <c r="C325" s="83">
        <f t="shared" si="30"/>
        <v>0</v>
      </c>
      <c r="D325" s="52">
        <f t="shared" si="31"/>
        <v>0</v>
      </c>
      <c r="E325" s="53"/>
      <c r="F325" s="54" t="e">
        <f t="shared" si="32"/>
        <v>#N/A</v>
      </c>
      <c r="G325" t="str">
        <f>IF((ISERROR((VLOOKUP(B325,'Aqua Calcs'!C$2:C$1000,1,FALSE)))),"not eligible","")</f>
        <v/>
      </c>
    </row>
    <row r="326" spans="2:7">
      <c r="B326" s="51" t="s">
        <v>17</v>
      </c>
      <c r="C326" s="83">
        <f t="shared" si="30"/>
        <v>0</v>
      </c>
      <c r="D326" s="52">
        <f t="shared" si="31"/>
        <v>0</v>
      </c>
      <c r="E326" s="53"/>
      <c r="F326" s="54" t="e">
        <f t="shared" si="32"/>
        <v>#N/A</v>
      </c>
      <c r="G326" t="str">
        <f>IF((ISERROR((VLOOKUP(B326,'Aqua Calcs'!C$2:C$1000,1,FALSE)))),"not eligible","")</f>
        <v/>
      </c>
    </row>
    <row r="327" spans="2:7">
      <c r="B327" s="51" t="s">
        <v>17</v>
      </c>
      <c r="C327" s="83">
        <f t="shared" si="30"/>
        <v>0</v>
      </c>
      <c r="D327" s="52">
        <f t="shared" si="31"/>
        <v>0</v>
      </c>
      <c r="E327" s="53"/>
      <c r="F327" s="54" t="e">
        <f t="shared" si="32"/>
        <v>#N/A</v>
      </c>
      <c r="G327" t="str">
        <f>IF((ISERROR((VLOOKUP(B327,'Aqua Calcs'!C$2:C$1000,1,FALSE)))),"not eligible","")</f>
        <v/>
      </c>
    </row>
    <row r="328" spans="2:7">
      <c r="B328" s="51" t="s">
        <v>17</v>
      </c>
      <c r="C328" s="83">
        <f t="shared" si="30"/>
        <v>0</v>
      </c>
      <c r="D328" s="52">
        <f t="shared" si="31"/>
        <v>0</v>
      </c>
      <c r="E328" s="53"/>
      <c r="F328" s="54" t="e">
        <f t="shared" si="32"/>
        <v>#N/A</v>
      </c>
      <c r="G328" t="str">
        <f>IF((ISERROR((VLOOKUP(B328,'Aqua Calcs'!C$2:C$1000,1,FALSE)))),"not eligible","")</f>
        <v/>
      </c>
    </row>
    <row r="329" spans="2:7">
      <c r="B329" s="51" t="s">
        <v>17</v>
      </c>
      <c r="C329" s="83">
        <f t="shared" si="30"/>
        <v>0</v>
      </c>
      <c r="D329" s="52">
        <f t="shared" si="31"/>
        <v>0</v>
      </c>
      <c r="E329" s="53"/>
      <c r="F329" s="54" t="e">
        <f t="shared" si="32"/>
        <v>#N/A</v>
      </c>
      <c r="G329" t="str">
        <f>IF((ISERROR((VLOOKUP(B329,'Aqua Calcs'!C$2:C$1000,1,FALSE)))),"not eligible","")</f>
        <v/>
      </c>
    </row>
    <row r="330" spans="2:7" ht="13.5" thickBot="1">
      <c r="B330" s="55"/>
      <c r="C330" s="84"/>
      <c r="D330" s="56"/>
      <c r="E330" s="98"/>
      <c r="F330" s="57"/>
    </row>
    <row r="333" spans="2:7" ht="15.75">
      <c r="B333" s="68" t="s">
        <v>70</v>
      </c>
      <c r="C333" s="68"/>
    </row>
    <row r="334" spans="2:7" ht="13.5" thickBot="1">
      <c r="B334" s="69" t="s">
        <v>3</v>
      </c>
      <c r="C334" s="69"/>
      <c r="D334" s="70" t="s">
        <v>471</v>
      </c>
      <c r="E334" s="70" t="s">
        <v>14</v>
      </c>
      <c r="F334" s="71" t="s">
        <v>9</v>
      </c>
    </row>
    <row r="335" spans="2:7">
      <c r="B335" s="85" t="s">
        <v>39</v>
      </c>
      <c r="C335" s="86" t="s">
        <v>107</v>
      </c>
      <c r="D335" s="86"/>
      <c r="E335" s="49">
        <v>1.1574074074074073E-5</v>
      </c>
      <c r="F335" s="87"/>
      <c r="G335" t="str">
        <f>IF((ISERROR((VLOOKUP(B335,'Aqua Calcs'!C$2:C$1000,1,FALSE)))),"not eligible","")</f>
        <v/>
      </c>
    </row>
    <row r="336" spans="2:7">
      <c r="B336" s="88" t="s">
        <v>39</v>
      </c>
      <c r="C336" s="89" t="s">
        <v>153</v>
      </c>
      <c r="D336" s="89"/>
      <c r="E336" s="53">
        <v>1.1574074074074073E-5</v>
      </c>
      <c r="F336" s="90"/>
      <c r="G336" t="str">
        <f>IF((ISERROR((VLOOKUP(B336,'Aqua Calcs'!C$2:C$1000,1,FALSE)))),"not eligible","")</f>
        <v/>
      </c>
    </row>
    <row r="337" spans="2:7">
      <c r="B337" s="88" t="s">
        <v>39</v>
      </c>
      <c r="C337" s="89" t="s">
        <v>252</v>
      </c>
      <c r="D337" s="89"/>
      <c r="E337" s="53">
        <v>1.1574074074074073E-5</v>
      </c>
      <c r="F337" s="90"/>
      <c r="G337" t="str">
        <f>IF((ISERROR((VLOOKUP(B337,'Aqua Calcs'!C$2:C$1000,1,FALSE)))),"not eligible","")</f>
        <v/>
      </c>
    </row>
    <row r="338" spans="2:7">
      <c r="B338" s="88" t="s">
        <v>39</v>
      </c>
      <c r="C338" s="89" t="s">
        <v>378</v>
      </c>
      <c r="D338" s="89"/>
      <c r="E338" s="53">
        <v>1.1574074074074073E-5</v>
      </c>
      <c r="F338" s="90"/>
      <c r="G338" t="str">
        <f>IF((ISERROR((VLOOKUP(B338,'Aqua Calcs'!C$2:C$1000,1,FALSE)))),"not eligible","")</f>
        <v/>
      </c>
    </row>
    <row r="339" spans="2:7">
      <c r="B339" s="88" t="s">
        <v>39</v>
      </c>
      <c r="C339" s="89" t="s">
        <v>136</v>
      </c>
      <c r="D339" s="89"/>
      <c r="E339" s="53">
        <v>1.1574074074074073E-5</v>
      </c>
      <c r="F339" s="90"/>
      <c r="G339" t="str">
        <f>IF((ISERROR((VLOOKUP(B339,'Aqua Calcs'!C$2:C$1000,1,FALSE)))),"not eligible","")</f>
        <v/>
      </c>
    </row>
    <row r="340" spans="2:7">
      <c r="B340" s="88" t="s">
        <v>39</v>
      </c>
      <c r="C340" s="89" t="s">
        <v>203</v>
      </c>
      <c r="D340" s="89"/>
      <c r="E340" s="53">
        <v>1.1574074074074073E-5</v>
      </c>
      <c r="F340" s="90"/>
      <c r="G340" t="str">
        <f>IF((ISERROR((VLOOKUP(B340,'Aqua Calcs'!C$2:C$1000,1,FALSE)))),"not eligible","")</f>
        <v/>
      </c>
    </row>
    <row r="341" spans="2:7">
      <c r="B341" s="88" t="s">
        <v>39</v>
      </c>
      <c r="C341" s="89" t="s">
        <v>313</v>
      </c>
      <c r="D341" s="89"/>
      <c r="E341" s="53">
        <v>1.1574074074074073E-5</v>
      </c>
      <c r="F341" s="90"/>
      <c r="G341" t="str">
        <f>IF((ISERROR((VLOOKUP(B341,'Aqua Calcs'!C$2:C$1000,1,FALSE)))),"not eligible","")</f>
        <v/>
      </c>
    </row>
    <row r="342" spans="2:7">
      <c r="B342" s="88" t="s">
        <v>39</v>
      </c>
      <c r="C342" s="89" t="s">
        <v>423</v>
      </c>
      <c r="D342" s="89"/>
      <c r="E342" s="53">
        <v>1.1574074074074073E-5</v>
      </c>
      <c r="F342" s="90"/>
      <c r="G342" t="str">
        <f>IF((ISERROR((VLOOKUP(B342,'Aqua Calcs'!C$2:C$1000,1,FALSE)))),"not eligible","")</f>
        <v/>
      </c>
    </row>
    <row r="343" spans="2:7">
      <c r="B343" s="51" t="s">
        <v>17</v>
      </c>
      <c r="C343" s="83">
        <f t="shared" ref="C343:C356" si="33">VLOOKUP(B343,name,2,FALSE)</f>
        <v>0</v>
      </c>
      <c r="D343" s="52">
        <f t="shared" ref="D343:D357" si="34">VLOOKUP(B343,name,3,FALSE)</f>
        <v>0</v>
      </c>
      <c r="E343" s="53"/>
      <c r="F343" s="54" t="e">
        <f t="shared" ref="F343:F356" si="35">(VLOOKUP(C343,C$313:E$320,3,FALSE))/(E343/10000)</f>
        <v>#N/A</v>
      </c>
      <c r="G343" t="str">
        <f>IF((ISERROR((VLOOKUP(B343,'Aqua Calcs'!C$2:C$1000,1,FALSE)))),"not eligible","")</f>
        <v/>
      </c>
    </row>
    <row r="344" spans="2:7">
      <c r="B344" s="51" t="s">
        <v>17</v>
      </c>
      <c r="C344" s="83">
        <f t="shared" si="33"/>
        <v>0</v>
      </c>
      <c r="D344" s="52">
        <f t="shared" si="34"/>
        <v>0</v>
      </c>
      <c r="E344" s="53"/>
      <c r="F344" s="54" t="e">
        <f t="shared" si="35"/>
        <v>#N/A</v>
      </c>
      <c r="G344" t="str">
        <f>IF((ISERROR((VLOOKUP(B344,'Aqua Calcs'!C$2:C$1000,1,FALSE)))),"not eligible","")</f>
        <v/>
      </c>
    </row>
    <row r="345" spans="2:7">
      <c r="B345" s="51" t="s">
        <v>17</v>
      </c>
      <c r="C345" s="83">
        <f t="shared" si="33"/>
        <v>0</v>
      </c>
      <c r="D345" s="52">
        <f t="shared" si="34"/>
        <v>0</v>
      </c>
      <c r="E345" s="53"/>
      <c r="F345" s="54" t="e">
        <f t="shared" si="35"/>
        <v>#N/A</v>
      </c>
      <c r="G345" t="str">
        <f>IF((ISERROR((VLOOKUP(B345,'Aqua Calcs'!C$2:C$1000,1,FALSE)))),"not eligible","")</f>
        <v/>
      </c>
    </row>
    <row r="346" spans="2:7">
      <c r="B346" s="51" t="s">
        <v>17</v>
      </c>
      <c r="C346" s="83">
        <f t="shared" si="33"/>
        <v>0</v>
      </c>
      <c r="D346" s="52">
        <f t="shared" si="34"/>
        <v>0</v>
      </c>
      <c r="E346" s="53"/>
      <c r="F346" s="54" t="e">
        <f t="shared" si="35"/>
        <v>#N/A</v>
      </c>
      <c r="G346" t="str">
        <f>IF((ISERROR((VLOOKUP(B346,'Aqua Calcs'!C$2:C$1000,1,FALSE)))),"not eligible","")</f>
        <v/>
      </c>
    </row>
    <row r="347" spans="2:7">
      <c r="B347" s="51" t="s">
        <v>17</v>
      </c>
      <c r="C347" s="83">
        <f t="shared" si="33"/>
        <v>0</v>
      </c>
      <c r="D347" s="52">
        <f t="shared" si="34"/>
        <v>0</v>
      </c>
      <c r="E347" s="53"/>
      <c r="F347" s="54" t="e">
        <f t="shared" si="35"/>
        <v>#N/A</v>
      </c>
      <c r="G347" t="str">
        <f>IF((ISERROR((VLOOKUP(B347,'Aqua Calcs'!C$2:C$1000,1,FALSE)))),"not eligible","")</f>
        <v/>
      </c>
    </row>
    <row r="348" spans="2:7">
      <c r="B348" s="51" t="s">
        <v>17</v>
      </c>
      <c r="C348" s="83">
        <f t="shared" si="33"/>
        <v>0</v>
      </c>
      <c r="D348" s="52">
        <f t="shared" si="34"/>
        <v>0</v>
      </c>
      <c r="E348" s="53"/>
      <c r="F348" s="54" t="e">
        <f t="shared" si="35"/>
        <v>#N/A</v>
      </c>
      <c r="G348" t="str">
        <f>IF((ISERROR((VLOOKUP(B348,'Aqua Calcs'!C$2:C$1000,1,FALSE)))),"not eligible","")</f>
        <v/>
      </c>
    </row>
    <row r="349" spans="2:7">
      <c r="B349" s="51" t="s">
        <v>17</v>
      </c>
      <c r="C349" s="83">
        <f t="shared" si="33"/>
        <v>0</v>
      </c>
      <c r="D349" s="52">
        <f t="shared" si="34"/>
        <v>0</v>
      </c>
      <c r="E349" s="53"/>
      <c r="F349" s="54" t="e">
        <f t="shared" si="35"/>
        <v>#N/A</v>
      </c>
      <c r="G349" t="str">
        <f>IF((ISERROR((VLOOKUP(B349,'Aqua Calcs'!C$2:C$1000,1,FALSE)))),"not eligible","")</f>
        <v/>
      </c>
    </row>
    <row r="350" spans="2:7">
      <c r="B350" s="51" t="s">
        <v>17</v>
      </c>
      <c r="C350" s="83">
        <f t="shared" si="33"/>
        <v>0</v>
      </c>
      <c r="D350" s="52">
        <f t="shared" si="34"/>
        <v>0</v>
      </c>
      <c r="E350" s="53"/>
      <c r="F350" s="54" t="e">
        <f t="shared" si="35"/>
        <v>#N/A</v>
      </c>
      <c r="G350" t="str">
        <f>IF((ISERROR((VLOOKUP(B350,'Aqua Calcs'!C$2:C$1000,1,FALSE)))),"not eligible","")</f>
        <v/>
      </c>
    </row>
    <row r="351" spans="2:7">
      <c r="B351" s="51" t="s">
        <v>17</v>
      </c>
      <c r="C351" s="83">
        <f t="shared" si="33"/>
        <v>0</v>
      </c>
      <c r="D351" s="52">
        <f t="shared" si="34"/>
        <v>0</v>
      </c>
      <c r="E351" s="53"/>
      <c r="F351" s="54" t="e">
        <f t="shared" si="35"/>
        <v>#N/A</v>
      </c>
      <c r="G351" t="str">
        <f>IF((ISERROR((VLOOKUP(B351,'Aqua Calcs'!C$2:C$1000,1,FALSE)))),"not eligible","")</f>
        <v/>
      </c>
    </row>
    <row r="352" spans="2:7">
      <c r="B352" s="51" t="s">
        <v>17</v>
      </c>
      <c r="C352" s="83">
        <f t="shared" si="33"/>
        <v>0</v>
      </c>
      <c r="D352" s="52">
        <f t="shared" si="34"/>
        <v>0</v>
      </c>
      <c r="E352" s="53"/>
      <c r="F352" s="54" t="e">
        <f t="shared" si="35"/>
        <v>#N/A</v>
      </c>
      <c r="G352" t="str">
        <f>IF((ISERROR((VLOOKUP(B352,'Aqua Calcs'!C$2:C$1000,1,FALSE)))),"not eligible","")</f>
        <v/>
      </c>
    </row>
    <row r="353" spans="2:7">
      <c r="B353" s="51" t="s">
        <v>17</v>
      </c>
      <c r="C353" s="83">
        <f t="shared" si="33"/>
        <v>0</v>
      </c>
      <c r="D353" s="52">
        <f t="shared" si="34"/>
        <v>0</v>
      </c>
      <c r="E353" s="53"/>
      <c r="F353" s="54" t="e">
        <f t="shared" si="35"/>
        <v>#N/A</v>
      </c>
      <c r="G353" t="str">
        <f>IF((ISERROR((VLOOKUP(B353,'Aqua Calcs'!C$2:C$1000,1,FALSE)))),"not eligible","")</f>
        <v/>
      </c>
    </row>
    <row r="354" spans="2:7">
      <c r="B354" s="51" t="s">
        <v>17</v>
      </c>
      <c r="C354" s="83">
        <f t="shared" si="33"/>
        <v>0</v>
      </c>
      <c r="D354" s="52">
        <f t="shared" si="34"/>
        <v>0</v>
      </c>
      <c r="E354" s="53"/>
      <c r="F354" s="54" t="e">
        <f t="shared" si="35"/>
        <v>#N/A</v>
      </c>
      <c r="G354" t="str">
        <f>IF((ISERROR((VLOOKUP(B354,'Aqua Calcs'!C$2:C$1000,1,FALSE)))),"not eligible","")</f>
        <v/>
      </c>
    </row>
    <row r="355" spans="2:7">
      <c r="B355" s="51" t="s">
        <v>17</v>
      </c>
      <c r="C355" s="83">
        <f t="shared" si="33"/>
        <v>0</v>
      </c>
      <c r="D355" s="52">
        <f t="shared" si="34"/>
        <v>0</v>
      </c>
      <c r="E355" s="53"/>
      <c r="F355" s="54" t="e">
        <f t="shared" si="35"/>
        <v>#N/A</v>
      </c>
      <c r="G355" t="str">
        <f>IF((ISERROR((VLOOKUP(B355,'Aqua Calcs'!C$2:C$1000,1,FALSE)))),"not eligible","")</f>
        <v/>
      </c>
    </row>
    <row r="356" spans="2:7">
      <c r="B356" s="51" t="s">
        <v>17</v>
      </c>
      <c r="C356" s="83">
        <f t="shared" si="33"/>
        <v>0</v>
      </c>
      <c r="D356" s="52">
        <f t="shared" si="34"/>
        <v>0</v>
      </c>
      <c r="E356" s="53"/>
      <c r="F356" s="54" t="e">
        <f t="shared" si="35"/>
        <v>#N/A</v>
      </c>
      <c r="G356" t="str">
        <f>IF((ISERROR((VLOOKUP(B356,'Aqua Calcs'!C$2:C$1000,1,FALSE)))),"not eligible","")</f>
        <v/>
      </c>
    </row>
    <row r="357" spans="2:7" ht="13.5" thickBot="1">
      <c r="B357" s="55" t="s">
        <v>17</v>
      </c>
      <c r="C357" s="84">
        <f>VLOOKUP(B357,name,2,FALSE)</f>
        <v>0</v>
      </c>
      <c r="D357" s="52">
        <f t="shared" si="34"/>
        <v>0</v>
      </c>
      <c r="E357" s="98"/>
      <c r="F357" s="57" t="e">
        <f>(VLOOKUP(C357,C$335:E$342,3,FALSE))/(E357/10000)</f>
        <v>#N/A</v>
      </c>
      <c r="G357" t="str">
        <f>IF((ISERROR((VLOOKUP(B357,'Aqua Calcs'!C$2:C$1000,1,FALSE)))),"not eligible","")</f>
        <v/>
      </c>
    </row>
    <row r="360" spans="2:7" ht="15.75">
      <c r="B360" s="68" t="s">
        <v>18</v>
      </c>
      <c r="C360" s="68"/>
    </row>
    <row r="361" spans="2:7" ht="13.5" thickBot="1">
      <c r="B361" s="69" t="s">
        <v>3</v>
      </c>
      <c r="C361" s="69"/>
      <c r="D361" s="70" t="s">
        <v>471</v>
      </c>
      <c r="E361" s="70" t="s">
        <v>14</v>
      </c>
      <c r="F361" s="71" t="s">
        <v>9</v>
      </c>
    </row>
    <row r="362" spans="2:7">
      <c r="B362" s="85" t="s">
        <v>39</v>
      </c>
      <c r="C362" s="86" t="s">
        <v>107</v>
      </c>
      <c r="D362" s="86"/>
      <c r="E362" s="53">
        <v>5.3124999999999423E-3</v>
      </c>
      <c r="F362" s="87"/>
      <c r="G362" t="str">
        <f>IF((ISERROR((VLOOKUP(B362,'Aqua Calcs'!C$2:C$1000,1,FALSE)))),"not eligible","")</f>
        <v/>
      </c>
    </row>
    <row r="363" spans="2:7">
      <c r="B363" s="88" t="s">
        <v>39</v>
      </c>
      <c r="C363" s="89" t="s">
        <v>153</v>
      </c>
      <c r="D363" s="89"/>
      <c r="E363" s="53">
        <v>9.1666666666667673E-3</v>
      </c>
      <c r="F363" s="90"/>
      <c r="G363" t="str">
        <f>IF((ISERROR((VLOOKUP(B363,'Aqua Calcs'!C$2:C$1000,1,FALSE)))),"not eligible","")</f>
        <v/>
      </c>
    </row>
    <row r="364" spans="2:7">
      <c r="B364" s="88" t="s">
        <v>39</v>
      </c>
      <c r="C364" s="89" t="s">
        <v>252</v>
      </c>
      <c r="D364" s="89"/>
      <c r="E364" s="53">
        <v>1.460648148148147E-2</v>
      </c>
      <c r="F364" s="90"/>
      <c r="G364" t="str">
        <f>IF((ISERROR((VLOOKUP(B364,'Aqua Calcs'!C$2:C$1000,1,FALSE)))),"not eligible","")</f>
        <v/>
      </c>
    </row>
    <row r="365" spans="2:7">
      <c r="B365" s="88" t="s">
        <v>39</v>
      </c>
      <c r="C365" s="89" t="s">
        <v>378</v>
      </c>
      <c r="D365" s="89"/>
      <c r="E365" s="53">
        <v>1.8113425925925797E-2</v>
      </c>
      <c r="F365" s="90"/>
      <c r="G365" t="str">
        <f>IF((ISERROR((VLOOKUP(B365,'Aqua Calcs'!C$2:C$1000,1,FALSE)))),"not eligible","")</f>
        <v/>
      </c>
    </row>
    <row r="366" spans="2:7">
      <c r="B366" s="88" t="s">
        <v>39</v>
      </c>
      <c r="C366" s="89" t="s">
        <v>136</v>
      </c>
      <c r="D366" s="89"/>
      <c r="E366" s="53">
        <v>5.0810185185184986E-3</v>
      </c>
      <c r="F366" s="90"/>
      <c r="G366" t="str">
        <f>IF((ISERROR((VLOOKUP(B366,'Aqua Calcs'!C$2:C$1000,1,FALSE)))),"not eligible","")</f>
        <v/>
      </c>
    </row>
    <row r="367" spans="2:7">
      <c r="B367" s="88" t="s">
        <v>39</v>
      </c>
      <c r="C367" s="89" t="s">
        <v>203</v>
      </c>
      <c r="D367" s="89"/>
      <c r="E367" s="53">
        <v>9.68749999999996E-3</v>
      </c>
      <c r="F367" s="90"/>
      <c r="G367" t="str">
        <f>IF((ISERROR((VLOOKUP(B367,'Aqua Calcs'!C$2:C$1000,1,FALSE)))),"not eligible","")</f>
        <v/>
      </c>
    </row>
    <row r="368" spans="2:7">
      <c r="B368" s="88" t="s">
        <v>39</v>
      </c>
      <c r="C368" s="89" t="s">
        <v>313</v>
      </c>
      <c r="D368" s="89"/>
      <c r="E368" s="53">
        <v>1.3842592592592573E-2</v>
      </c>
      <c r="F368" s="90"/>
      <c r="G368" t="str">
        <f>IF((ISERROR((VLOOKUP(B368,'Aqua Calcs'!C$2:C$1000,1,FALSE)))),"not eligible","")</f>
        <v/>
      </c>
    </row>
    <row r="369" spans="2:7">
      <c r="B369" s="88" t="s">
        <v>39</v>
      </c>
      <c r="C369" s="89" t="s">
        <v>423</v>
      </c>
      <c r="D369" s="89"/>
      <c r="E369" s="53">
        <v>1.7291666666666594E-2</v>
      </c>
      <c r="F369" s="90"/>
      <c r="G369" t="str">
        <f>IF((ISERROR((VLOOKUP(B369,'Aqua Calcs'!C$2:C$1000,1,FALSE)))),"not eligible","")</f>
        <v/>
      </c>
    </row>
    <row r="370" spans="2:7">
      <c r="B370" s="51" t="s">
        <v>149</v>
      </c>
      <c r="C370" s="83" t="e">
        <f t="shared" ref="C370:C509" si="36">VLOOKUP(B370,name,2,FALSE)</f>
        <v>#N/A</v>
      </c>
      <c r="D370" s="52" t="e">
        <f t="shared" ref="D370:D401" si="37">VLOOKUP(B370,name,3,FALSE)</f>
        <v>#N/A</v>
      </c>
      <c r="E370" s="53">
        <v>5.0810185185184986E-3</v>
      </c>
      <c r="F370" s="54" t="e">
        <f t="shared" ref="F370:F401" si="38">(VLOOKUP(C370,C$362:E$369,3,FALSE))/(E370/10000)</f>
        <v>#N/A</v>
      </c>
      <c r="G370" t="str">
        <f>IF((ISERROR((VLOOKUP(B370,'Aqua Calcs'!C$2:C$1000,1,FALSE)))),"not eligible","")</f>
        <v>not eligible</v>
      </c>
    </row>
    <row r="371" spans="2:7">
      <c r="B371" s="51" t="s">
        <v>106</v>
      </c>
      <c r="C371" s="83" t="str">
        <f t="shared" si="36"/>
        <v>F8</v>
      </c>
      <c r="D371" s="52" t="str">
        <f t="shared" si="37"/>
        <v>Ipswich Tri</v>
      </c>
      <c r="E371" s="53">
        <v>5.3124999999999423E-3</v>
      </c>
      <c r="F371" s="54">
        <f t="shared" si="38"/>
        <v>9999.9999999999982</v>
      </c>
      <c r="G371" t="str">
        <f>IF((ISERROR((VLOOKUP(B371,'Aqua Calcs'!C$2:C$1000,1,FALSE)))),"not eligible","")</f>
        <v/>
      </c>
    </row>
    <row r="372" spans="2:7">
      <c r="B372" s="51" t="s">
        <v>116</v>
      </c>
      <c r="C372" s="83" t="str">
        <f t="shared" si="36"/>
        <v>F8</v>
      </c>
      <c r="D372" s="52">
        <f t="shared" si="37"/>
        <v>0</v>
      </c>
      <c r="E372" s="53">
        <v>5.4861111111111915E-3</v>
      </c>
      <c r="F372" s="54">
        <f t="shared" si="38"/>
        <v>9683.54430379722</v>
      </c>
      <c r="G372" t="str">
        <f>IF((ISERROR((VLOOKUP(B372,'Aqua Calcs'!C$2:C$1000,1,FALSE)))),"not eligible","")</f>
        <v/>
      </c>
    </row>
    <row r="373" spans="2:7">
      <c r="B373" s="51" t="s">
        <v>129</v>
      </c>
      <c r="C373" s="83" t="str">
        <f t="shared" si="36"/>
        <v>F8</v>
      </c>
      <c r="D373" s="52" t="str">
        <f t="shared" si="37"/>
        <v>Tri Sport Epping</v>
      </c>
      <c r="E373" s="53">
        <v>5.5092592592593803E-3</v>
      </c>
      <c r="F373" s="54">
        <f t="shared" si="38"/>
        <v>9642.8571428568266</v>
      </c>
      <c r="G373" t="str">
        <f>IF((ISERROR((VLOOKUP(B373,'Aqua Calcs'!C$2:C$1000,1,FALSE)))),"not eligible","")</f>
        <v/>
      </c>
    </row>
    <row r="374" spans="2:7">
      <c r="B374" s="51" t="s">
        <v>150</v>
      </c>
      <c r="C374" s="83" t="str">
        <f t="shared" si="36"/>
        <v>M8</v>
      </c>
      <c r="D374" s="52" t="str">
        <f t="shared" si="37"/>
        <v>Trent Park Tri</v>
      </c>
      <c r="E374" s="53">
        <v>5.5092592592592693E-3</v>
      </c>
      <c r="F374" s="54">
        <f t="shared" si="38"/>
        <v>9222.6890756302</v>
      </c>
      <c r="G374" t="str">
        <f>IF((ISERROR((VLOOKUP(B374,'Aqua Calcs'!C$2:C$1000,1,FALSE)))),"not eligible","")</f>
        <v/>
      </c>
    </row>
    <row r="375" spans="2:7">
      <c r="B375" s="51" t="s">
        <v>138</v>
      </c>
      <c r="C375" s="83" t="str">
        <f t="shared" si="36"/>
        <v>M8</v>
      </c>
      <c r="D375" s="52" t="str">
        <f t="shared" si="37"/>
        <v>Tri Sport Epping</v>
      </c>
      <c r="E375" s="53">
        <v>5.6828703703704075E-3</v>
      </c>
      <c r="F375" s="54">
        <f t="shared" si="38"/>
        <v>8940.9368635436949</v>
      </c>
      <c r="G375" t="str">
        <f>IF((ISERROR((VLOOKUP(B375,'Aqua Calcs'!C$2:C$1000,1,FALSE)))),"not eligible","")</f>
        <v/>
      </c>
    </row>
    <row r="376" spans="2:7">
      <c r="B376" s="51" t="s">
        <v>73</v>
      </c>
      <c r="C376" s="83" t="str">
        <f t="shared" si="36"/>
        <v>F8</v>
      </c>
      <c r="D376" s="52" t="str">
        <f t="shared" si="37"/>
        <v>East Essex Tri Club</v>
      </c>
      <c r="E376" s="53">
        <v>5.6944444444444464E-3</v>
      </c>
      <c r="F376" s="54">
        <f t="shared" si="38"/>
        <v>9329.268292682822</v>
      </c>
      <c r="G376" t="str">
        <f>IF((ISERROR((VLOOKUP(B376,'Aqua Calcs'!C$2:C$1000,1,FALSE)))),"not eligible","")</f>
        <v/>
      </c>
    </row>
    <row r="377" spans="2:7">
      <c r="B377" s="51" t="s">
        <v>123</v>
      </c>
      <c r="C377" s="83" t="str">
        <f t="shared" si="36"/>
        <v>F8</v>
      </c>
      <c r="D377" s="52" t="str">
        <f t="shared" si="37"/>
        <v>Tri Sport Epping</v>
      </c>
      <c r="E377" s="53">
        <v>5.8912037037037734E-3</v>
      </c>
      <c r="F377" s="54">
        <f t="shared" si="38"/>
        <v>9017.6817288799521</v>
      </c>
      <c r="G377" t="str">
        <f>IF((ISERROR((VLOOKUP(B377,'Aqua Calcs'!C$2:C$1000,1,FALSE)))),"not eligible","")</f>
        <v/>
      </c>
    </row>
    <row r="378" spans="2:7">
      <c r="B378" s="51" t="s">
        <v>145</v>
      </c>
      <c r="C378" s="83" t="e">
        <f t="shared" si="36"/>
        <v>#N/A</v>
      </c>
      <c r="D378" s="52" t="e">
        <f t="shared" si="37"/>
        <v>#N/A</v>
      </c>
      <c r="E378" s="53">
        <v>6.0763888888889506E-3</v>
      </c>
      <c r="F378" s="54" t="e">
        <f t="shared" si="38"/>
        <v>#N/A</v>
      </c>
      <c r="G378" t="str">
        <f>IF((ISERROR((VLOOKUP(B378,'Aqua Calcs'!C$2:C$1000,1,FALSE)))),"not eligible","")</f>
        <v>not eligible</v>
      </c>
    </row>
    <row r="379" spans="2:7">
      <c r="B379" s="51" t="s">
        <v>120</v>
      </c>
      <c r="C379" s="83" t="str">
        <f t="shared" si="36"/>
        <v>F8</v>
      </c>
      <c r="D379" s="52" t="str">
        <f t="shared" si="37"/>
        <v>Tri Anglia</v>
      </c>
      <c r="E379" s="53">
        <v>6.0995370370371393E-3</v>
      </c>
      <c r="F379" s="54">
        <f t="shared" si="38"/>
        <v>8709.6774193545971</v>
      </c>
      <c r="G379" t="str">
        <f>IF((ISERROR((VLOOKUP(B379,'Aqua Calcs'!C$2:C$1000,1,FALSE)))),"not eligible","")</f>
        <v/>
      </c>
    </row>
    <row r="380" spans="2:7">
      <c r="B380" s="51" t="s">
        <v>126</v>
      </c>
      <c r="C380" s="83" t="e">
        <f t="shared" si="36"/>
        <v>#N/A</v>
      </c>
      <c r="D380" s="52" t="e">
        <f t="shared" si="37"/>
        <v>#N/A</v>
      </c>
      <c r="E380" s="53">
        <v>6.1574074074074447E-3</v>
      </c>
      <c r="F380" s="54" t="e">
        <f t="shared" si="38"/>
        <v>#N/A</v>
      </c>
      <c r="G380" t="str">
        <f>IF((ISERROR((VLOOKUP(B380,'Aqua Calcs'!C$2:C$1000,1,FALSE)))),"not eligible","")</f>
        <v>not eligible</v>
      </c>
    </row>
    <row r="381" spans="2:7">
      <c r="B381" s="51" t="s">
        <v>131</v>
      </c>
      <c r="C381" s="83" t="str">
        <f t="shared" si="36"/>
        <v>F8</v>
      </c>
      <c r="D381" s="52" t="str">
        <f t="shared" si="37"/>
        <v>Tri Sport Epping</v>
      </c>
      <c r="E381" s="53">
        <v>6.2384259259260499E-3</v>
      </c>
      <c r="F381" s="54">
        <f t="shared" si="38"/>
        <v>8515.7699443411111</v>
      </c>
      <c r="G381" t="str">
        <f>IF((ISERROR((VLOOKUP(B381,'Aqua Calcs'!C$2:C$1000,1,FALSE)))),"not eligible","")</f>
        <v/>
      </c>
    </row>
    <row r="382" spans="2:7">
      <c r="B382" s="51" t="s">
        <v>74</v>
      </c>
      <c r="C382" s="83" t="str">
        <f t="shared" si="36"/>
        <v>F8</v>
      </c>
      <c r="D382" s="52" t="str">
        <f t="shared" si="37"/>
        <v>East Essex Tri Club</v>
      </c>
      <c r="E382" s="53">
        <v>6.6319444444444819E-3</v>
      </c>
      <c r="F382" s="54">
        <f t="shared" si="38"/>
        <v>8010.4712041883495</v>
      </c>
      <c r="G382" t="str">
        <f>IF((ISERROR((VLOOKUP(B382,'Aqua Calcs'!C$2:C$1000,1,FALSE)))),"not eligible","")</f>
        <v/>
      </c>
    </row>
    <row r="383" spans="2:7">
      <c r="B383" s="51" t="s">
        <v>72</v>
      </c>
      <c r="C383" s="83" t="str">
        <f t="shared" si="36"/>
        <v>F8</v>
      </c>
      <c r="D383" s="52" t="str">
        <f t="shared" si="37"/>
        <v>East Essex Tri</v>
      </c>
      <c r="E383" s="53">
        <v>6.9097222222223031E-3</v>
      </c>
      <c r="F383" s="54">
        <f t="shared" si="38"/>
        <v>7688.4422110551031</v>
      </c>
      <c r="G383" t="str">
        <f>IF((ISERROR((VLOOKUP(B383,'Aqua Calcs'!C$2:C$1000,1,FALSE)))),"not eligible","")</f>
        <v/>
      </c>
    </row>
    <row r="384" spans="2:7">
      <c r="B384" s="51" t="s">
        <v>76</v>
      </c>
      <c r="C384" s="83" t="str">
        <f t="shared" si="36"/>
        <v>F8</v>
      </c>
      <c r="D384" s="52" t="str">
        <f t="shared" si="37"/>
        <v>East Essex Tri</v>
      </c>
      <c r="E384" s="53">
        <v>8.6111111111111249E-3</v>
      </c>
      <c r="F384" s="54">
        <f t="shared" si="38"/>
        <v>6169.3548387096007</v>
      </c>
      <c r="G384" t="str">
        <f>IF((ISERROR((VLOOKUP(B384,'Aqua Calcs'!C$2:C$1000,1,FALSE)))),"not eligible","")</f>
        <v/>
      </c>
    </row>
    <row r="385" spans="2:7">
      <c r="B385" s="51" t="s">
        <v>173</v>
      </c>
      <c r="C385" s="83" t="e">
        <f t="shared" si="36"/>
        <v>#N/A</v>
      </c>
      <c r="D385" s="52" t="e">
        <f t="shared" si="37"/>
        <v>#N/A</v>
      </c>
      <c r="E385" s="53">
        <v>9.1666666666667673E-3</v>
      </c>
      <c r="F385" s="54" t="e">
        <f t="shared" si="38"/>
        <v>#N/A</v>
      </c>
      <c r="G385" t="str">
        <f>IF((ISERROR((VLOOKUP(B385,'Aqua Calcs'!C$2:C$1000,1,FALSE)))),"not eligible","")</f>
        <v>not eligible</v>
      </c>
    </row>
    <row r="386" spans="2:7">
      <c r="B386" s="51" t="s">
        <v>189</v>
      </c>
      <c r="C386" s="83" t="str">
        <f t="shared" si="36"/>
        <v>F9/10</v>
      </c>
      <c r="D386" s="52" t="str">
        <f t="shared" si="37"/>
        <v>Biggleswade AC</v>
      </c>
      <c r="E386" s="53">
        <v>9.5138888888889328E-3</v>
      </c>
      <c r="F386" s="54">
        <f t="shared" si="38"/>
        <v>9635.0364963504271</v>
      </c>
      <c r="G386" t="str">
        <f>IF((ISERROR((VLOOKUP(B386,'Aqua Calcs'!C$2:C$1000,1,FALSE)))),"not eligible","")</f>
        <v/>
      </c>
    </row>
    <row r="387" spans="2:7">
      <c r="B387" s="51" t="s">
        <v>229</v>
      </c>
      <c r="C387" s="83" t="e">
        <f t="shared" si="36"/>
        <v>#N/A</v>
      </c>
      <c r="D387" s="52" t="e">
        <f t="shared" si="37"/>
        <v>#N/A</v>
      </c>
      <c r="E387" s="53">
        <v>9.68749999999996E-3</v>
      </c>
      <c r="F387" s="54" t="e">
        <f t="shared" si="38"/>
        <v>#N/A</v>
      </c>
      <c r="G387" t="str">
        <f>IF((ISERROR((VLOOKUP(B387,'Aqua Calcs'!C$2:C$1000,1,FALSE)))),"not eligible","")</f>
        <v>not eligible</v>
      </c>
    </row>
    <row r="388" spans="2:7">
      <c r="B388" s="51" t="s">
        <v>245</v>
      </c>
      <c r="C388" s="83" t="e">
        <f t="shared" si="36"/>
        <v>#N/A</v>
      </c>
      <c r="D388" s="52" t="e">
        <f t="shared" si="37"/>
        <v>#N/A</v>
      </c>
      <c r="E388" s="53">
        <v>1.0162037037036997E-2</v>
      </c>
      <c r="F388" s="54" t="e">
        <f t="shared" si="38"/>
        <v>#N/A</v>
      </c>
      <c r="G388" t="str">
        <f>IF((ISERROR((VLOOKUP(B388,'Aqua Calcs'!C$2:C$1000,1,FALSE)))),"not eligible","")</f>
        <v>not eligible</v>
      </c>
    </row>
    <row r="389" spans="2:7">
      <c r="B389" s="51" t="s">
        <v>225</v>
      </c>
      <c r="C389" s="83" t="e">
        <f t="shared" si="36"/>
        <v>#N/A</v>
      </c>
      <c r="D389" s="52" t="e">
        <f t="shared" si="37"/>
        <v>#N/A</v>
      </c>
      <c r="E389" s="53">
        <v>1.027777777777783E-2</v>
      </c>
      <c r="F389" s="54" t="e">
        <f t="shared" si="38"/>
        <v>#N/A</v>
      </c>
      <c r="G389" t="str">
        <f>IF((ISERROR((VLOOKUP(B389,'Aqua Calcs'!C$2:C$1000,1,FALSE)))),"not eligible","")</f>
        <v>not eligible</v>
      </c>
    </row>
    <row r="390" spans="2:7">
      <c r="B390" s="51" t="s">
        <v>238</v>
      </c>
      <c r="C390" s="83" t="str">
        <f t="shared" si="36"/>
        <v>M9/10</v>
      </c>
      <c r="D390" s="52" t="str">
        <f t="shared" si="37"/>
        <v>Tri Sport Eping</v>
      </c>
      <c r="E390" s="53">
        <v>1.0393518518518552E-2</v>
      </c>
      <c r="F390" s="54">
        <f t="shared" si="38"/>
        <v>9320.7126948774367</v>
      </c>
      <c r="G390" t="str">
        <f>IF((ISERROR((VLOOKUP(B390,'Aqua Calcs'!C$2:C$1000,1,FALSE)))),"not eligible","")</f>
        <v/>
      </c>
    </row>
    <row r="391" spans="2:7">
      <c r="B391" s="51" t="s">
        <v>47</v>
      </c>
      <c r="C391" s="83" t="e">
        <f t="shared" si="36"/>
        <v>#N/A</v>
      </c>
      <c r="D391" s="52" t="e">
        <f t="shared" si="37"/>
        <v>#N/A</v>
      </c>
      <c r="E391" s="53">
        <v>1.0486111111111085E-2</v>
      </c>
      <c r="F391" s="54" t="e">
        <f t="shared" si="38"/>
        <v>#N/A</v>
      </c>
      <c r="G391" t="str">
        <f>IF((ISERROR((VLOOKUP(B391,'Aqua Calcs'!C$2:C$1000,1,FALSE)))),"not eligible","")</f>
        <v>not eligible</v>
      </c>
    </row>
    <row r="392" spans="2:7">
      <c r="B392" s="51" t="s">
        <v>201</v>
      </c>
      <c r="C392" s="83" t="str">
        <f t="shared" si="36"/>
        <v>F9/10</v>
      </c>
      <c r="D392" s="52" t="str">
        <f t="shared" si="37"/>
        <v>Cambridge Tri Club</v>
      </c>
      <c r="E392" s="53">
        <v>1.0590277777777768E-2</v>
      </c>
      <c r="F392" s="54">
        <f t="shared" si="38"/>
        <v>8655.7377049181359</v>
      </c>
      <c r="G392" t="str">
        <f>IF((ISERROR((VLOOKUP(B392,'Aqua Calcs'!C$2:C$1000,1,FALSE)))),"not eligible","")</f>
        <v/>
      </c>
    </row>
    <row r="393" spans="2:7">
      <c r="B393" s="51" t="s">
        <v>38</v>
      </c>
      <c r="C393" s="83" t="str">
        <f t="shared" si="36"/>
        <v>F9/10</v>
      </c>
      <c r="D393" s="52" t="str">
        <f t="shared" si="37"/>
        <v xml:space="preserve">East Essex Triathlon Club </v>
      </c>
      <c r="E393" s="53">
        <v>1.0775462962963056E-2</v>
      </c>
      <c r="F393" s="54">
        <f t="shared" si="38"/>
        <v>8506.9817400644679</v>
      </c>
      <c r="G393" t="str">
        <f>IF((ISERROR((VLOOKUP(B393,'Aqua Calcs'!C$2:C$1000,1,FALSE)))),"not eligible","")</f>
        <v/>
      </c>
    </row>
    <row r="394" spans="2:7">
      <c r="B394" s="51" t="s">
        <v>248</v>
      </c>
      <c r="C394" s="83" t="str">
        <f t="shared" si="36"/>
        <v>M9/10</v>
      </c>
      <c r="D394" s="52" t="str">
        <f t="shared" si="37"/>
        <v>Trent Park Tri</v>
      </c>
      <c r="E394" s="53">
        <v>1.0833333333333361E-2</v>
      </c>
      <c r="F394" s="54">
        <f t="shared" si="38"/>
        <v>8942.3076923076314</v>
      </c>
      <c r="G394" t="str">
        <f>IF((ISERROR((VLOOKUP(B394,'Aqua Calcs'!C$2:C$1000,1,FALSE)))),"not eligible","")</f>
        <v/>
      </c>
    </row>
    <row r="395" spans="2:7">
      <c r="B395" s="51" t="s">
        <v>48</v>
      </c>
      <c r="C395" s="83" t="str">
        <f t="shared" si="36"/>
        <v>F9/10</v>
      </c>
      <c r="D395" s="52" t="str">
        <f t="shared" si="37"/>
        <v>East Essex Tri</v>
      </c>
      <c r="E395" s="53">
        <v>1.1458333333333348E-2</v>
      </c>
      <c r="F395" s="54">
        <f t="shared" si="38"/>
        <v>8000.0000000000773</v>
      </c>
      <c r="G395" t="str">
        <f>IF((ISERROR((VLOOKUP(B395,'Aqua Calcs'!C$2:C$1000,1,FALSE)))),"not eligible","")</f>
        <v/>
      </c>
    </row>
    <row r="396" spans="2:7">
      <c r="B396" s="51" t="s">
        <v>228</v>
      </c>
      <c r="C396" s="83" t="e">
        <f t="shared" si="36"/>
        <v>#N/A</v>
      </c>
      <c r="D396" s="52" t="e">
        <f t="shared" si="37"/>
        <v>#N/A</v>
      </c>
      <c r="E396" s="53">
        <v>1.1516203703703765E-2</v>
      </c>
      <c r="F396" s="54" t="e">
        <f t="shared" si="38"/>
        <v>#N/A</v>
      </c>
      <c r="G396" t="str">
        <f>IF((ISERROR((VLOOKUP(B396,'Aqua Calcs'!C$2:C$1000,1,FALSE)))),"not eligible","")</f>
        <v>not eligible</v>
      </c>
    </row>
    <row r="397" spans="2:7">
      <c r="B397" s="51" t="s">
        <v>192</v>
      </c>
      <c r="C397" s="83" t="str">
        <f t="shared" si="36"/>
        <v>F9/10</v>
      </c>
      <c r="D397" s="52" t="str">
        <f t="shared" si="37"/>
        <v>Cambridge Triathlon</v>
      </c>
      <c r="E397" s="53">
        <v>1.2627314814814827E-2</v>
      </c>
      <c r="F397" s="54">
        <f t="shared" si="38"/>
        <v>7259.3950504125387</v>
      </c>
      <c r="G397" t="str">
        <f>IF((ISERROR((VLOOKUP(B397,'Aqua Calcs'!C$2:C$1000,1,FALSE)))),"not eligible","")</f>
        <v/>
      </c>
    </row>
    <row r="398" spans="2:7">
      <c r="B398" s="51" t="s">
        <v>200</v>
      </c>
      <c r="C398" s="83" t="str">
        <f t="shared" si="36"/>
        <v>F9/10</v>
      </c>
      <c r="D398" s="52" t="str">
        <f t="shared" si="37"/>
        <v>East Essex Tri Club</v>
      </c>
      <c r="E398" s="53">
        <v>1.2638888888888866E-2</v>
      </c>
      <c r="F398" s="54">
        <f t="shared" si="38"/>
        <v>7252.7472527473456</v>
      </c>
      <c r="G398" t="str">
        <f>IF((ISERROR((VLOOKUP(B398,'Aqua Calcs'!C$2:C$1000,1,FALSE)))),"not eligible","")</f>
        <v/>
      </c>
    </row>
    <row r="399" spans="2:7">
      <c r="B399" s="51" t="s">
        <v>232</v>
      </c>
      <c r="C399" s="83" t="e">
        <f t="shared" si="36"/>
        <v>#N/A</v>
      </c>
      <c r="D399" s="52" t="e">
        <f t="shared" si="37"/>
        <v>#N/A</v>
      </c>
      <c r="E399" s="53">
        <v>1.2766203703703738E-2</v>
      </c>
      <c r="F399" s="54" t="e">
        <f t="shared" si="38"/>
        <v>#N/A</v>
      </c>
      <c r="G399" t="str">
        <f>IF((ISERROR((VLOOKUP(B399,'Aqua Calcs'!C$2:C$1000,1,FALSE)))),"not eligible","")</f>
        <v>not eligible</v>
      </c>
    </row>
    <row r="400" spans="2:7">
      <c r="B400" s="51" t="s">
        <v>216</v>
      </c>
      <c r="C400" s="83" t="str">
        <f t="shared" si="36"/>
        <v>M9/10</v>
      </c>
      <c r="D400" s="52" t="str">
        <f t="shared" si="37"/>
        <v>53-12 Multisports</v>
      </c>
      <c r="E400" s="53">
        <v>1.288194444444446E-2</v>
      </c>
      <c r="F400" s="54">
        <f t="shared" si="38"/>
        <v>7520.2156334231404</v>
      </c>
      <c r="G400" t="str">
        <f>IF((ISERROR((VLOOKUP(B400,'Aqua Calcs'!C$2:C$1000,1,FALSE)))),"not eligible","")</f>
        <v/>
      </c>
    </row>
    <row r="401" spans="2:7">
      <c r="B401" s="51" t="s">
        <v>85</v>
      </c>
      <c r="C401" s="83" t="e">
        <f t="shared" si="36"/>
        <v>#N/A</v>
      </c>
      <c r="D401" s="52" t="e">
        <f t="shared" si="37"/>
        <v>#N/A</v>
      </c>
      <c r="E401" s="53">
        <v>1.2928240740740726E-2</v>
      </c>
      <c r="F401" s="54" t="e">
        <f t="shared" si="38"/>
        <v>#N/A</v>
      </c>
      <c r="G401" t="str">
        <f>IF((ISERROR((VLOOKUP(B401,'Aqua Calcs'!C$2:C$1000,1,FALSE)))),"not eligible","")</f>
        <v>not eligible</v>
      </c>
    </row>
    <row r="402" spans="2:7">
      <c r="B402" s="51" t="s">
        <v>212</v>
      </c>
      <c r="C402" s="83" t="e">
        <f t="shared" si="36"/>
        <v>#N/A</v>
      </c>
      <c r="D402" s="52" t="e">
        <f t="shared" ref="D402:D432" si="39">VLOOKUP(B402,name,3,FALSE)</f>
        <v>#N/A</v>
      </c>
      <c r="E402" s="53">
        <v>1.3194444444444509E-2</v>
      </c>
      <c r="F402" s="54" t="e">
        <f t="shared" ref="F402:F433" si="40">(VLOOKUP(C402,C$362:E$369,3,FALSE))/(E402/10000)</f>
        <v>#N/A</v>
      </c>
      <c r="G402" t="str">
        <f>IF((ISERROR((VLOOKUP(B402,'Aqua Calcs'!C$2:C$1000,1,FALSE)))),"not eligible","")</f>
        <v>not eligible</v>
      </c>
    </row>
    <row r="403" spans="2:7">
      <c r="B403" s="51" t="s">
        <v>183</v>
      </c>
      <c r="C403" s="83" t="str">
        <f t="shared" si="36"/>
        <v>F9/10</v>
      </c>
      <c r="D403" s="52">
        <f t="shared" si="39"/>
        <v>0</v>
      </c>
      <c r="E403" s="53">
        <v>1.3263888888888853E-2</v>
      </c>
      <c r="F403" s="54">
        <f t="shared" si="40"/>
        <v>6910.9947643980004</v>
      </c>
      <c r="G403" t="str">
        <f>IF((ISERROR((VLOOKUP(B403,'Aqua Calcs'!C$2:C$1000,1,FALSE)))),"not eligible","")</f>
        <v/>
      </c>
    </row>
    <row r="404" spans="2:7">
      <c r="B404" s="51" t="s">
        <v>49</v>
      </c>
      <c r="C404" s="83" t="str">
        <f t="shared" si="36"/>
        <v>F9/10</v>
      </c>
      <c r="D404" s="52" t="str">
        <f t="shared" si="39"/>
        <v>East Essex Tri</v>
      </c>
      <c r="E404" s="53">
        <v>1.3298611111111081E-2</v>
      </c>
      <c r="F404" s="54">
        <f t="shared" si="40"/>
        <v>6892.9503916450003</v>
      </c>
      <c r="G404" t="str">
        <f>IF((ISERROR((VLOOKUP(B404,'Aqua Calcs'!C$2:C$1000,1,FALSE)))),"not eligible","")</f>
        <v/>
      </c>
    </row>
    <row r="405" spans="2:7">
      <c r="B405" s="51" t="s">
        <v>78</v>
      </c>
      <c r="C405" s="83" t="str">
        <f t="shared" si="36"/>
        <v>F9/10</v>
      </c>
      <c r="D405" s="52" t="str">
        <f t="shared" si="39"/>
        <v>East Essex Tri</v>
      </c>
      <c r="E405" s="53">
        <v>1.3472222222222219E-2</v>
      </c>
      <c r="F405" s="54">
        <f t="shared" si="40"/>
        <v>6804.1237113402822</v>
      </c>
      <c r="G405" t="str">
        <f>IF((ISERROR((VLOOKUP(B405,'Aqua Calcs'!C$2:C$1000,1,FALSE)))),"not eligible","")</f>
        <v/>
      </c>
    </row>
    <row r="406" spans="2:7">
      <c r="B406" s="51" t="s">
        <v>37</v>
      </c>
      <c r="C406" s="83" t="str">
        <f t="shared" si="36"/>
        <v>F9/10</v>
      </c>
      <c r="D406" s="52" t="str">
        <f t="shared" si="39"/>
        <v>East Essex Tri Club</v>
      </c>
      <c r="E406" s="53">
        <v>1.3564814814814752E-2</v>
      </c>
      <c r="F406" s="54">
        <f t="shared" si="40"/>
        <v>6757.6791808874777</v>
      </c>
      <c r="G406" t="str">
        <f>IF((ISERROR((VLOOKUP(B406,'Aqua Calcs'!C$2:C$1000,1,FALSE)))),"not eligible","")</f>
        <v/>
      </c>
    </row>
    <row r="407" spans="2:7">
      <c r="B407" s="51" t="s">
        <v>191</v>
      </c>
      <c r="C407" s="83" t="e">
        <f t="shared" si="36"/>
        <v>#N/A</v>
      </c>
      <c r="D407" s="52" t="e">
        <f t="shared" si="39"/>
        <v>#N/A</v>
      </c>
      <c r="E407" s="53">
        <v>1.3715277777777701E-2</v>
      </c>
      <c r="F407" s="54" t="e">
        <f t="shared" si="40"/>
        <v>#N/A</v>
      </c>
      <c r="G407" t="str">
        <f>IF((ISERROR((VLOOKUP(B407,'Aqua Calcs'!C$2:C$1000,1,FALSE)))),"not eligible","")</f>
        <v>not eligible</v>
      </c>
    </row>
    <row r="408" spans="2:7">
      <c r="B408" s="51" t="s">
        <v>169</v>
      </c>
      <c r="C408" s="83" t="e">
        <f t="shared" si="36"/>
        <v>#N/A</v>
      </c>
      <c r="D408" s="52" t="e">
        <f t="shared" si="39"/>
        <v>#N/A</v>
      </c>
      <c r="E408" s="53">
        <v>1.418981481481485E-2</v>
      </c>
      <c r="F408" s="54" t="e">
        <f t="shared" si="40"/>
        <v>#N/A</v>
      </c>
      <c r="G408" t="str">
        <f>IF((ISERROR((VLOOKUP(B408,'Aqua Calcs'!C$2:C$1000,1,FALSE)))),"not eligible","")</f>
        <v>not eligible</v>
      </c>
    </row>
    <row r="409" spans="2:7">
      <c r="B409" s="51" t="s">
        <v>231</v>
      </c>
      <c r="C409" s="83" t="e">
        <f t="shared" si="36"/>
        <v>#N/A</v>
      </c>
      <c r="D409" s="52" t="e">
        <f t="shared" si="39"/>
        <v>#N/A</v>
      </c>
      <c r="E409" s="53">
        <v>1.4745370370370381E-2</v>
      </c>
      <c r="F409" s="54" t="e">
        <f t="shared" si="40"/>
        <v>#N/A</v>
      </c>
      <c r="G409" t="str">
        <f>IF((ISERROR((VLOOKUP(B409,'Aqua Calcs'!C$2:C$1000,1,FALSE)))),"not eligible","")</f>
        <v>not eligible</v>
      </c>
    </row>
    <row r="410" spans="2:7">
      <c r="B410" s="51" t="s">
        <v>171</v>
      </c>
      <c r="C410" s="83" t="e">
        <f t="shared" si="36"/>
        <v>#N/A</v>
      </c>
      <c r="D410" s="52" t="e">
        <f t="shared" si="39"/>
        <v>#N/A</v>
      </c>
      <c r="E410" s="53">
        <v>1.4872685185185142E-2</v>
      </c>
      <c r="F410" s="54" t="e">
        <f t="shared" si="40"/>
        <v>#N/A</v>
      </c>
      <c r="G410" t="str">
        <f>IF((ISERROR((VLOOKUP(B410,'Aqua Calcs'!C$2:C$1000,1,FALSE)))),"not eligible","")</f>
        <v>not eligible</v>
      </c>
    </row>
    <row r="411" spans="2:7">
      <c r="B411" s="51" t="s">
        <v>50</v>
      </c>
      <c r="C411" s="83" t="e">
        <f t="shared" si="36"/>
        <v>#N/A</v>
      </c>
      <c r="D411" s="52" t="e">
        <f t="shared" si="39"/>
        <v>#N/A</v>
      </c>
      <c r="E411" s="53">
        <v>1.4872685185185142E-2</v>
      </c>
      <c r="F411" s="54" t="e">
        <f t="shared" si="40"/>
        <v>#N/A</v>
      </c>
      <c r="G411" t="str">
        <f>IF((ISERROR((VLOOKUP(B411,'Aqua Calcs'!C$2:C$1000,1,FALSE)))),"not eligible","")</f>
        <v>not eligible</v>
      </c>
    </row>
    <row r="412" spans="2:7">
      <c r="B412" s="51" t="s">
        <v>185</v>
      </c>
      <c r="C412" s="83" t="str">
        <f t="shared" si="36"/>
        <v>F9/10</v>
      </c>
      <c r="D412" s="52" t="str">
        <f t="shared" si="39"/>
        <v>Tri Sport Epping</v>
      </c>
      <c r="E412" s="53">
        <v>1.5115740740740735E-2</v>
      </c>
      <c r="F412" s="54">
        <f t="shared" si="40"/>
        <v>6064.3185298622438</v>
      </c>
      <c r="G412" t="str">
        <f>IF((ISERROR((VLOOKUP(B412,'Aqua Calcs'!C$2:C$1000,1,FALSE)))),"not eligible","")</f>
        <v/>
      </c>
    </row>
    <row r="413" spans="2:7">
      <c r="B413" s="51" t="s">
        <v>158</v>
      </c>
      <c r="C413" s="83" t="str">
        <f t="shared" si="36"/>
        <v>F9/10</v>
      </c>
      <c r="D413" s="52" t="str">
        <f t="shared" si="39"/>
        <v>Cambridge Tri</v>
      </c>
      <c r="E413" s="53">
        <v>1.5671296296296378E-2</v>
      </c>
      <c r="F413" s="54">
        <f t="shared" si="40"/>
        <v>5849.335302806533</v>
      </c>
      <c r="G413" t="str">
        <f>IF((ISERROR((VLOOKUP(B413,'Aqua Calcs'!C$2:C$1000,1,FALSE)))),"not eligible","")</f>
        <v/>
      </c>
    </row>
    <row r="414" spans="2:7">
      <c r="B414" s="51" t="s">
        <v>63</v>
      </c>
      <c r="C414" s="83" t="str">
        <f t="shared" si="36"/>
        <v>F9/10</v>
      </c>
      <c r="D414" s="52" t="str">
        <f t="shared" si="39"/>
        <v>East Essex Tri</v>
      </c>
      <c r="E414" s="53">
        <v>1.6030092592592693E-2</v>
      </c>
      <c r="F414" s="54">
        <f t="shared" si="40"/>
        <v>5718.4115523465971</v>
      </c>
      <c r="G414" t="str">
        <f>IF((ISERROR((VLOOKUP(B414,'Aqua Calcs'!C$2:C$1000,1,FALSE)))),"not eligible","")</f>
        <v/>
      </c>
    </row>
    <row r="415" spans="2:7">
      <c r="B415" s="51" t="s">
        <v>187</v>
      </c>
      <c r="C415" s="83" t="e">
        <f t="shared" si="36"/>
        <v>#N/A</v>
      </c>
      <c r="D415" s="52" t="e">
        <f t="shared" si="39"/>
        <v>#N/A</v>
      </c>
      <c r="E415" s="53">
        <v>1.6365740740740709E-2</v>
      </c>
      <c r="F415" s="54" t="e">
        <f t="shared" si="40"/>
        <v>#N/A</v>
      </c>
      <c r="G415" t="str">
        <f>IF((ISERROR((VLOOKUP(B415,'Aqua Calcs'!C$2:C$1000,1,FALSE)))),"not eligible","")</f>
        <v>not eligible</v>
      </c>
    </row>
    <row r="416" spans="2:7">
      <c r="B416" s="51" t="s">
        <v>174</v>
      </c>
      <c r="C416" s="83" t="e">
        <f t="shared" si="36"/>
        <v>#N/A</v>
      </c>
      <c r="D416" s="52" t="e">
        <f t="shared" si="39"/>
        <v>#N/A</v>
      </c>
      <c r="E416" s="53">
        <v>1.7581018518518565E-2</v>
      </c>
      <c r="F416" s="54" t="e">
        <f t="shared" si="40"/>
        <v>#N/A</v>
      </c>
      <c r="G416" t="str">
        <f>IF((ISERROR((VLOOKUP(B416,'Aqua Calcs'!C$2:C$1000,1,FALSE)))),"not eligible","")</f>
        <v>not eligible</v>
      </c>
    </row>
    <row r="417" spans="2:7">
      <c r="B417" s="51" t="s">
        <v>215</v>
      </c>
      <c r="C417" s="83" t="e">
        <f t="shared" si="36"/>
        <v>#N/A</v>
      </c>
      <c r="D417" s="52" t="e">
        <f t="shared" si="39"/>
        <v>#N/A</v>
      </c>
      <c r="E417" s="53">
        <v>5.2615740740740713E-2</v>
      </c>
      <c r="F417" s="54" t="e">
        <f t="shared" si="40"/>
        <v>#N/A</v>
      </c>
      <c r="G417" t="str">
        <f>IF((ISERROR((VLOOKUP(B417,'Aqua Calcs'!C$2:C$1000,1,FALSE)))),"not eligible","")</f>
        <v>not eligible</v>
      </c>
    </row>
    <row r="418" spans="2:7">
      <c r="B418" s="51" t="s">
        <v>41</v>
      </c>
      <c r="C418" s="83" t="str">
        <f t="shared" si="36"/>
        <v>M11/12</v>
      </c>
      <c r="D418" s="52" t="str">
        <f t="shared" si="39"/>
        <v>East Essex Tri</v>
      </c>
      <c r="E418" s="53">
        <v>1.3842592592592573E-2</v>
      </c>
      <c r="F418" s="54">
        <f t="shared" si="40"/>
        <v>10000</v>
      </c>
      <c r="G418" t="str">
        <f>IF((ISERROR((VLOOKUP(B418,'Aqua Calcs'!C$2:C$1000,1,FALSE)))),"not eligible","")</f>
        <v/>
      </c>
    </row>
    <row r="419" spans="2:7">
      <c r="B419" s="51" t="s">
        <v>355</v>
      </c>
      <c r="C419" s="83" t="str">
        <f t="shared" si="36"/>
        <v>M11/12</v>
      </c>
      <c r="D419" s="52" t="str">
        <f t="shared" si="39"/>
        <v>Amersham Tristars</v>
      </c>
      <c r="E419" s="53">
        <v>1.40393518518519E-2</v>
      </c>
      <c r="F419" s="54">
        <f t="shared" si="40"/>
        <v>9859.8516075844527</v>
      </c>
      <c r="G419" t="str">
        <f>IF((ISERROR((VLOOKUP(B419,'Aqua Calcs'!C$2:C$1000,1,FALSE)))),"not eligible","")</f>
        <v/>
      </c>
    </row>
    <row r="420" spans="2:7">
      <c r="B420" s="51" t="s">
        <v>373</v>
      </c>
      <c r="C420" s="83" t="e">
        <f t="shared" si="36"/>
        <v>#N/A</v>
      </c>
      <c r="D420" s="52" t="e">
        <f t="shared" si="39"/>
        <v>#N/A</v>
      </c>
      <c r="E420" s="53">
        <v>1.4409722222222254E-2</v>
      </c>
      <c r="F420" s="54" t="e">
        <f t="shared" si="40"/>
        <v>#N/A</v>
      </c>
      <c r="G420" t="str">
        <f>IF((ISERROR((VLOOKUP(B420,'Aqua Calcs'!C$2:C$1000,1,FALSE)))),"not eligible","")</f>
        <v>not eligible</v>
      </c>
    </row>
    <row r="421" spans="2:7">
      <c r="B421" s="51" t="s">
        <v>340</v>
      </c>
      <c r="C421" s="83" t="e">
        <f t="shared" si="36"/>
        <v>#N/A</v>
      </c>
      <c r="D421" s="52" t="e">
        <f t="shared" si="39"/>
        <v>#N/A</v>
      </c>
      <c r="E421" s="53">
        <v>1.4571759259259243E-2</v>
      </c>
      <c r="F421" s="54" t="e">
        <f t="shared" si="40"/>
        <v>#N/A</v>
      </c>
      <c r="G421" t="str">
        <f>IF((ISERROR((VLOOKUP(B421,'Aqua Calcs'!C$2:C$1000,1,FALSE)))),"not eligible","")</f>
        <v>not eligible</v>
      </c>
    </row>
    <row r="422" spans="2:7">
      <c r="B422" s="51" t="s">
        <v>309</v>
      </c>
      <c r="C422" s="83" t="e">
        <f t="shared" si="36"/>
        <v>#N/A</v>
      </c>
      <c r="D422" s="52" t="e">
        <f t="shared" si="39"/>
        <v>#N/A</v>
      </c>
      <c r="E422" s="53">
        <v>1.460648148148147E-2</v>
      </c>
      <c r="F422" s="54" t="e">
        <f t="shared" si="40"/>
        <v>#N/A</v>
      </c>
      <c r="G422" t="str">
        <f>IF((ISERROR((VLOOKUP(B422,'Aqua Calcs'!C$2:C$1000,1,FALSE)))),"not eligible","")</f>
        <v>not eligible</v>
      </c>
    </row>
    <row r="423" spans="2:7">
      <c r="B423" s="51" t="s">
        <v>306</v>
      </c>
      <c r="C423" s="83" t="str">
        <f t="shared" si="36"/>
        <v>F11/12</v>
      </c>
      <c r="D423" s="52" t="str">
        <f t="shared" si="39"/>
        <v>Amersham Tristars</v>
      </c>
      <c r="E423" s="53">
        <v>1.5254629629629646E-2</v>
      </c>
      <c r="F423" s="54">
        <f t="shared" si="40"/>
        <v>9575.1138088011958</v>
      </c>
      <c r="G423" t="str">
        <f>IF((ISERROR((VLOOKUP(B423,'Aqua Calcs'!C$2:C$1000,1,FALSE)))),"not eligible","")</f>
        <v/>
      </c>
    </row>
    <row r="424" spans="2:7">
      <c r="B424" s="51" t="s">
        <v>370</v>
      </c>
      <c r="C424" s="83" t="e">
        <f t="shared" si="36"/>
        <v>#N/A</v>
      </c>
      <c r="D424" s="52" t="e">
        <f t="shared" si="39"/>
        <v>#N/A</v>
      </c>
      <c r="E424" s="53">
        <v>1.5393518518518556E-2</v>
      </c>
      <c r="F424" s="54" t="e">
        <f t="shared" si="40"/>
        <v>#N/A</v>
      </c>
      <c r="G424" t="str">
        <f>IF((ISERROR((VLOOKUP(B424,'Aqua Calcs'!C$2:C$1000,1,FALSE)))),"not eligible","")</f>
        <v>not eligible</v>
      </c>
    </row>
    <row r="425" spans="2:7">
      <c r="B425" s="51" t="s">
        <v>51</v>
      </c>
      <c r="C425" s="83" t="str">
        <f t="shared" si="36"/>
        <v>M11/12</v>
      </c>
      <c r="D425" s="52" t="str">
        <f t="shared" si="39"/>
        <v>East Essex Tri Club</v>
      </c>
      <c r="E425" s="53">
        <v>1.5405092592592595E-2</v>
      </c>
      <c r="F425" s="54">
        <f t="shared" si="40"/>
        <v>8985.7250187828558</v>
      </c>
      <c r="G425" t="str">
        <f>IF((ISERROR((VLOOKUP(B425,'Aqua Calcs'!C$2:C$1000,1,FALSE)))),"not eligible","")</f>
        <v/>
      </c>
    </row>
    <row r="426" spans="2:7">
      <c r="B426" s="51" t="s">
        <v>346</v>
      </c>
      <c r="C426" s="83" t="str">
        <f t="shared" si="36"/>
        <v>M11/12</v>
      </c>
      <c r="D426" s="52" t="str">
        <f t="shared" si="39"/>
        <v>White Oak Swim Club</v>
      </c>
      <c r="E426" s="53">
        <v>1.5439814814814823E-2</v>
      </c>
      <c r="F426" s="54">
        <f t="shared" si="40"/>
        <v>8965.5172413792934</v>
      </c>
      <c r="G426" t="str">
        <f>IF((ISERROR((VLOOKUP(B426,'Aqua Calcs'!C$2:C$1000,1,FALSE)))),"not eligible","")</f>
        <v/>
      </c>
    </row>
    <row r="427" spans="2:7">
      <c r="B427" s="51" t="s">
        <v>350</v>
      </c>
      <c r="C427" s="83" t="e">
        <f t="shared" si="36"/>
        <v>#N/A</v>
      </c>
      <c r="D427" s="52" t="e">
        <f t="shared" si="39"/>
        <v>#N/A</v>
      </c>
      <c r="E427" s="53">
        <v>1.5497685185185239E-2</v>
      </c>
      <c r="F427" s="54" t="e">
        <f t="shared" si="40"/>
        <v>#N/A</v>
      </c>
      <c r="G427" t="str">
        <f>IF((ISERROR((VLOOKUP(B427,'Aqua Calcs'!C$2:C$1000,1,FALSE)))),"not eligible","")</f>
        <v>not eligible</v>
      </c>
    </row>
    <row r="428" spans="2:7">
      <c r="B428" s="51" t="s">
        <v>253</v>
      </c>
      <c r="C428" s="83" t="str">
        <f t="shared" si="36"/>
        <v>F11/12</v>
      </c>
      <c r="D428" s="52" t="str">
        <f t="shared" si="39"/>
        <v>Cambridge Triathlon</v>
      </c>
      <c r="E428" s="53">
        <v>1.5648148148148189E-2</v>
      </c>
      <c r="F428" s="54">
        <f t="shared" si="40"/>
        <v>9334.3195266271887</v>
      </c>
      <c r="G428" t="str">
        <f>IF((ISERROR((VLOOKUP(B428,'Aqua Calcs'!C$2:C$1000,1,FALSE)))),"not eligible","")</f>
        <v/>
      </c>
    </row>
    <row r="429" spans="2:7">
      <c r="B429" s="51" t="s">
        <v>329</v>
      </c>
      <c r="C429" s="83" t="e">
        <f t="shared" si="36"/>
        <v>#N/A</v>
      </c>
      <c r="D429" s="52" t="e">
        <f t="shared" si="39"/>
        <v>#N/A</v>
      </c>
      <c r="E429" s="53">
        <v>1.5682870370370416E-2</v>
      </c>
      <c r="F429" s="54" t="e">
        <f t="shared" si="40"/>
        <v>#N/A</v>
      </c>
      <c r="G429" t="str">
        <f>IF((ISERROR((VLOOKUP(B429,'Aqua Calcs'!C$2:C$1000,1,FALSE)))),"not eligible","")</f>
        <v>not eligible</v>
      </c>
    </row>
    <row r="430" spans="2:7">
      <c r="B430" s="51" t="s">
        <v>327</v>
      </c>
      <c r="C430" s="83" t="str">
        <f t="shared" si="36"/>
        <v>M11/12</v>
      </c>
      <c r="D430" s="52" t="str">
        <f t="shared" si="39"/>
        <v>Tri Sport Epping</v>
      </c>
      <c r="E430" s="53">
        <v>1.5694444444444455E-2</v>
      </c>
      <c r="F430" s="54">
        <f t="shared" si="40"/>
        <v>8820.0589970501278</v>
      </c>
      <c r="G430" t="str">
        <f>IF((ISERROR((VLOOKUP(B430,'Aqua Calcs'!C$2:C$1000,1,FALSE)))),"not eligible","")</f>
        <v/>
      </c>
    </row>
    <row r="431" spans="2:7">
      <c r="B431" s="51" t="s">
        <v>291</v>
      </c>
      <c r="C431" s="83" t="str">
        <f t="shared" si="36"/>
        <v>F11/12</v>
      </c>
      <c r="D431" s="52" t="str">
        <f t="shared" si="39"/>
        <v>Ipswich Tri</v>
      </c>
      <c r="E431" s="53">
        <v>1.6030092592592582E-2</v>
      </c>
      <c r="F431" s="54">
        <f t="shared" si="40"/>
        <v>9111.913357400721</v>
      </c>
      <c r="G431" t="str">
        <f>IF((ISERROR((VLOOKUP(B431,'Aqua Calcs'!C$2:C$1000,1,FALSE)))),"not eligible","")</f>
        <v/>
      </c>
    </row>
    <row r="432" spans="2:7">
      <c r="B432" s="51" t="s">
        <v>333</v>
      </c>
      <c r="C432" s="83" t="e">
        <f t="shared" si="36"/>
        <v>#N/A</v>
      </c>
      <c r="D432" s="52" t="e">
        <f t="shared" si="39"/>
        <v>#N/A</v>
      </c>
      <c r="E432" s="53">
        <v>1.6099537037037037E-2</v>
      </c>
      <c r="F432" s="54" t="e">
        <f t="shared" si="40"/>
        <v>#N/A</v>
      </c>
      <c r="G432" t="str">
        <f>IF((ISERROR((VLOOKUP(B432,'Aqua Calcs'!C$2:C$1000,1,FALSE)))),"not eligible","")</f>
        <v>not eligible</v>
      </c>
    </row>
    <row r="433" spans="2:7">
      <c r="B433" s="51" t="s">
        <v>352</v>
      </c>
      <c r="C433" s="83" t="e">
        <f t="shared" si="36"/>
        <v>#N/A</v>
      </c>
      <c r="D433" s="52" t="e">
        <f t="shared" ref="D433:D464" si="41">VLOOKUP(B433,name,3,FALSE)</f>
        <v>#N/A</v>
      </c>
      <c r="E433" s="53">
        <v>1.620370370370372E-2</v>
      </c>
      <c r="F433" s="54" t="e">
        <f t="shared" si="40"/>
        <v>#N/A</v>
      </c>
      <c r="G433" t="str">
        <f>IF((ISERROR((VLOOKUP(B433,'Aqua Calcs'!C$2:C$1000,1,FALSE)))),"not eligible","")</f>
        <v>not eligible</v>
      </c>
    </row>
    <row r="434" spans="2:7">
      <c r="B434" s="51" t="s">
        <v>342</v>
      </c>
      <c r="C434" s="83" t="str">
        <f t="shared" si="36"/>
        <v>M11/12</v>
      </c>
      <c r="D434" s="52" t="str">
        <f t="shared" si="41"/>
        <v>Jet Stream Tri</v>
      </c>
      <c r="E434" s="53">
        <v>1.6458333333333353E-2</v>
      </c>
      <c r="F434" s="54">
        <f t="shared" ref="F434:F465" si="42">(VLOOKUP(C434,C$362:E$369,3,FALSE))/(E434/10000)</f>
        <v>8410.689170182819</v>
      </c>
      <c r="G434" t="str">
        <f>IF((ISERROR((VLOOKUP(B434,'Aqua Calcs'!C$2:C$1000,1,FALSE)))),"not eligible","")</f>
        <v/>
      </c>
    </row>
    <row r="435" spans="2:7">
      <c r="B435" s="51" t="s">
        <v>301</v>
      </c>
      <c r="C435" s="83" t="e">
        <f t="shared" si="36"/>
        <v>#N/A</v>
      </c>
      <c r="D435" s="52" t="e">
        <f t="shared" si="41"/>
        <v>#N/A</v>
      </c>
      <c r="E435" s="53">
        <v>1.649305555555558E-2</v>
      </c>
      <c r="F435" s="54" t="e">
        <f t="shared" si="42"/>
        <v>#N/A</v>
      </c>
      <c r="G435" t="str">
        <f>IF((ISERROR((VLOOKUP(B435,'Aqua Calcs'!C$2:C$1000,1,FALSE)))),"not eligible","")</f>
        <v>not eligible</v>
      </c>
    </row>
    <row r="436" spans="2:7">
      <c r="B436" s="51" t="s">
        <v>357</v>
      </c>
      <c r="C436" s="83" t="e">
        <f t="shared" si="36"/>
        <v>#N/A</v>
      </c>
      <c r="D436" s="52" t="e">
        <f t="shared" si="41"/>
        <v>#N/A</v>
      </c>
      <c r="E436" s="53">
        <v>1.6504629629629619E-2</v>
      </c>
      <c r="F436" s="54" t="e">
        <f t="shared" si="42"/>
        <v>#N/A</v>
      </c>
      <c r="G436" t="str">
        <f>IF((ISERROR((VLOOKUP(B436,'Aqua Calcs'!C$2:C$1000,1,FALSE)))),"not eligible","")</f>
        <v>not eligible</v>
      </c>
    </row>
    <row r="437" spans="2:7">
      <c r="B437" s="51" t="s">
        <v>368</v>
      </c>
      <c r="C437" s="83" t="str">
        <f t="shared" si="36"/>
        <v>M11/12</v>
      </c>
      <c r="D437" s="52" t="str">
        <f t="shared" si="41"/>
        <v>Tri Sport Epping</v>
      </c>
      <c r="E437" s="53">
        <v>1.6666666666666718E-2</v>
      </c>
      <c r="F437" s="54">
        <f t="shared" si="42"/>
        <v>8305.5555555555184</v>
      </c>
      <c r="G437" t="str">
        <f>IF((ISERROR((VLOOKUP(B437,'Aqua Calcs'!C$2:C$1000,1,FALSE)))),"not eligible","")</f>
        <v/>
      </c>
    </row>
    <row r="438" spans="2:7">
      <c r="B438" s="51" t="s">
        <v>509</v>
      </c>
      <c r="C438" s="83" t="str">
        <f t="shared" si="36"/>
        <v>F11/12</v>
      </c>
      <c r="D438" s="52" t="str">
        <f t="shared" si="41"/>
        <v xml:space="preserve">Tri Sport Epping </v>
      </c>
      <c r="E438" s="53">
        <v>1.6840277777777746E-2</v>
      </c>
      <c r="F438" s="54">
        <f t="shared" si="42"/>
        <v>8673.5395189003539</v>
      </c>
      <c r="G438" t="str">
        <f>IF((ISERROR((VLOOKUP(B438,'Aqua Calcs'!C$2:C$1000,1,FALSE)))),"not eligible","")</f>
        <v/>
      </c>
    </row>
    <row r="439" spans="2:7">
      <c r="B439" s="51" t="s">
        <v>353</v>
      </c>
      <c r="C439" s="83" t="e">
        <f t="shared" si="36"/>
        <v>#N/A</v>
      </c>
      <c r="D439" s="52" t="e">
        <f t="shared" si="41"/>
        <v>#N/A</v>
      </c>
      <c r="E439" s="53">
        <v>1.7002314814814845E-2</v>
      </c>
      <c r="F439" s="54" t="e">
        <f t="shared" si="42"/>
        <v>#N/A</v>
      </c>
      <c r="G439" t="str">
        <f>IF((ISERROR((VLOOKUP(B439,'Aqua Calcs'!C$2:C$1000,1,FALSE)))),"not eligible","")</f>
        <v>not eligible</v>
      </c>
    </row>
    <row r="440" spans="2:7">
      <c r="B440" s="51" t="s">
        <v>296</v>
      </c>
      <c r="C440" s="83" t="str">
        <f t="shared" si="36"/>
        <v>F11/12</v>
      </c>
      <c r="D440" s="52" t="str">
        <f t="shared" si="41"/>
        <v>Buntingford SC</v>
      </c>
      <c r="E440" s="53">
        <v>1.70717592592593E-2</v>
      </c>
      <c r="F440" s="54">
        <f t="shared" si="42"/>
        <v>8555.9322033898043</v>
      </c>
      <c r="G440" t="str">
        <f>IF((ISERROR((VLOOKUP(B440,'Aqua Calcs'!C$2:C$1000,1,FALSE)))),"not eligible","")</f>
        <v/>
      </c>
    </row>
    <row r="441" spans="2:7">
      <c r="B441" s="51" t="s">
        <v>376</v>
      </c>
      <c r="C441" s="83" t="str">
        <f t="shared" si="36"/>
        <v>M11/12</v>
      </c>
      <c r="D441" s="52" t="str">
        <f t="shared" si="41"/>
        <v>Cambridge Tri</v>
      </c>
      <c r="E441" s="53">
        <v>1.7210648148148211E-2</v>
      </c>
      <c r="F441" s="54">
        <f t="shared" si="42"/>
        <v>8043.0396772023805</v>
      </c>
      <c r="G441" t="str">
        <f>IF((ISERROR((VLOOKUP(B441,'Aqua Calcs'!C$2:C$1000,1,FALSE)))),"not eligible","")</f>
        <v/>
      </c>
    </row>
    <row r="442" spans="2:7">
      <c r="B442" s="51" t="s">
        <v>369</v>
      </c>
      <c r="C442" s="83" t="e">
        <f t="shared" si="36"/>
        <v>#N/A</v>
      </c>
      <c r="D442" s="52" t="e">
        <f t="shared" si="41"/>
        <v>#N/A</v>
      </c>
      <c r="E442" s="53">
        <v>1.7326388888888933E-2</v>
      </c>
      <c r="F442" s="54" t="e">
        <f t="shared" si="42"/>
        <v>#N/A</v>
      </c>
      <c r="G442" t="str">
        <f>IF((ISERROR((VLOOKUP(B442,'Aqua Calcs'!C$2:C$1000,1,FALSE)))),"not eligible","")</f>
        <v>not eligible</v>
      </c>
    </row>
    <row r="443" spans="2:7">
      <c r="B443" s="51" t="s">
        <v>283</v>
      </c>
      <c r="C443" s="83" t="str">
        <f t="shared" si="36"/>
        <v>F11/12</v>
      </c>
      <c r="D443" s="52" t="str">
        <f t="shared" si="41"/>
        <v>Tri-Anglia Club</v>
      </c>
      <c r="E443" s="53">
        <v>1.7708333333333326E-2</v>
      </c>
      <c r="F443" s="54">
        <f t="shared" si="42"/>
        <v>8248.3660130718927</v>
      </c>
      <c r="G443" t="str">
        <f>IF((ISERROR((VLOOKUP(B443,'Aqua Calcs'!C$2:C$1000,1,FALSE)))),"not eligible","")</f>
        <v/>
      </c>
    </row>
    <row r="444" spans="2:7">
      <c r="B444" s="51" t="s">
        <v>280</v>
      </c>
      <c r="C444" s="83" t="str">
        <f t="shared" si="36"/>
        <v>F11/12</v>
      </c>
      <c r="D444" s="52" t="str">
        <f t="shared" si="41"/>
        <v>Tri Sport Epping</v>
      </c>
      <c r="E444" s="53">
        <v>1.8043981481481453E-2</v>
      </c>
      <c r="F444" s="54">
        <f t="shared" si="42"/>
        <v>8094.9326491340671</v>
      </c>
      <c r="G444" t="str">
        <f>IF((ISERROR((VLOOKUP(B444,'Aqua Calcs'!C$2:C$1000,1,FALSE)))),"not eligible","")</f>
        <v/>
      </c>
    </row>
    <row r="445" spans="2:7">
      <c r="B445" s="51" t="s">
        <v>356</v>
      </c>
      <c r="C445" s="83" t="str">
        <f t="shared" si="36"/>
        <v>M11/12</v>
      </c>
      <c r="D445" s="52" t="e">
        <f t="shared" si="41"/>
        <v>#N/A</v>
      </c>
      <c r="E445" s="53">
        <v>1.8113425925925908E-2</v>
      </c>
      <c r="F445" s="54">
        <f t="shared" si="42"/>
        <v>7642.172523961658</v>
      </c>
      <c r="G445" t="str">
        <f>IF((ISERROR((VLOOKUP(B445,'Aqua Calcs'!C$2:C$1000,1,FALSE)))),"not eligible","")</f>
        <v/>
      </c>
    </row>
    <row r="446" spans="2:7">
      <c r="B446" s="51" t="s">
        <v>339</v>
      </c>
      <c r="C446" s="83" t="e">
        <f t="shared" si="36"/>
        <v>#N/A</v>
      </c>
      <c r="D446" s="52" t="e">
        <f t="shared" si="41"/>
        <v>#N/A</v>
      </c>
      <c r="E446" s="53">
        <v>1.8136574074074097E-2</v>
      </c>
      <c r="F446" s="54" t="e">
        <f t="shared" si="42"/>
        <v>#N/A</v>
      </c>
      <c r="G446" t="str">
        <f>IF((ISERROR((VLOOKUP(B446,'Aqua Calcs'!C$2:C$1000,1,FALSE)))),"not eligible","")</f>
        <v>not eligible</v>
      </c>
    </row>
    <row r="447" spans="2:7">
      <c r="B447" s="51" t="s">
        <v>64</v>
      </c>
      <c r="C447" s="83" t="str">
        <f t="shared" si="36"/>
        <v>M11/12</v>
      </c>
      <c r="D447" s="52" t="str">
        <f t="shared" si="41"/>
        <v>East Essex Tri</v>
      </c>
      <c r="E447" s="53">
        <v>1.8136574074073986E-2</v>
      </c>
      <c r="F447" s="54">
        <f t="shared" si="42"/>
        <v>7632.4186343331467</v>
      </c>
      <c r="G447" t="str">
        <f>IF((ISERROR((VLOOKUP(B447,'Aqua Calcs'!C$2:C$1000,1,FALSE)))),"not eligible","")</f>
        <v/>
      </c>
    </row>
    <row r="448" spans="2:7">
      <c r="B448" s="51" t="s">
        <v>52</v>
      </c>
      <c r="C448" s="83" t="e">
        <f t="shared" si="36"/>
        <v>#N/A</v>
      </c>
      <c r="D448" s="52" t="e">
        <f t="shared" si="41"/>
        <v>#N/A</v>
      </c>
      <c r="E448" s="53">
        <v>1.8148148148148135E-2</v>
      </c>
      <c r="F448" s="54" t="e">
        <f t="shared" si="42"/>
        <v>#N/A</v>
      </c>
      <c r="G448" t="str">
        <f>IF((ISERROR((VLOOKUP(B448,'Aqua Calcs'!C$2:C$1000,1,FALSE)))),"not eligible","")</f>
        <v>not eligible</v>
      </c>
    </row>
    <row r="449" spans="2:7">
      <c r="B449" s="51" t="s">
        <v>302</v>
      </c>
      <c r="C449" s="83" t="str">
        <f t="shared" si="36"/>
        <v>F11/12</v>
      </c>
      <c r="D449" s="52" t="str">
        <f t="shared" si="41"/>
        <v>Tri-Anglia Club</v>
      </c>
      <c r="E449" s="53">
        <v>1.9131944444444438E-2</v>
      </c>
      <c r="F449" s="54">
        <f t="shared" si="42"/>
        <v>7634.6037507561987</v>
      </c>
      <c r="G449" t="str">
        <f>IF((ISERROR((VLOOKUP(B449,'Aqua Calcs'!C$2:C$1000,1,FALSE)))),"not eligible","")</f>
        <v/>
      </c>
    </row>
    <row r="450" spans="2:7">
      <c r="B450" s="51" t="s">
        <v>45</v>
      </c>
      <c r="C450" s="83" t="str">
        <f t="shared" si="36"/>
        <v>F11/12</v>
      </c>
      <c r="D450" s="52" t="str">
        <f t="shared" si="41"/>
        <v>East Essex Tri</v>
      </c>
      <c r="E450" s="53">
        <v>1.9317129629629615E-2</v>
      </c>
      <c r="F450" s="54">
        <f t="shared" si="42"/>
        <v>7561.4140203714796</v>
      </c>
      <c r="G450" t="str">
        <f>IF((ISERROR((VLOOKUP(B450,'Aqua Calcs'!C$2:C$1000,1,FALSE)))),"not eligible","")</f>
        <v/>
      </c>
    </row>
    <row r="451" spans="2:7">
      <c r="B451" s="51" t="s">
        <v>328</v>
      </c>
      <c r="C451" s="83" t="e">
        <f t="shared" si="36"/>
        <v>#N/A</v>
      </c>
      <c r="D451" s="52" t="e">
        <f t="shared" si="41"/>
        <v>#N/A</v>
      </c>
      <c r="E451" s="53">
        <v>1.9756944444444424E-2</v>
      </c>
      <c r="F451" s="54" t="e">
        <f t="shared" si="42"/>
        <v>#N/A</v>
      </c>
      <c r="G451" t="str">
        <f>IF((ISERROR((VLOOKUP(B451,'Aqua Calcs'!C$2:C$1000,1,FALSE)))),"not eligible","")</f>
        <v>not eligible</v>
      </c>
    </row>
    <row r="452" spans="2:7">
      <c r="B452" s="51" t="s">
        <v>254</v>
      </c>
      <c r="C452" s="83" t="e">
        <f t="shared" si="36"/>
        <v>#N/A</v>
      </c>
      <c r="D452" s="52" t="e">
        <f t="shared" si="41"/>
        <v>#N/A</v>
      </c>
      <c r="E452" s="53">
        <v>1.996527777777779E-2</v>
      </c>
      <c r="F452" s="54" t="e">
        <f t="shared" si="42"/>
        <v>#N/A</v>
      </c>
      <c r="G452" t="str">
        <f>IF((ISERROR((VLOOKUP(B452,'Aqua Calcs'!C$2:C$1000,1,FALSE)))),"not eligible","")</f>
        <v>not eligible</v>
      </c>
    </row>
    <row r="453" spans="2:7">
      <c r="B453" s="51" t="s">
        <v>66</v>
      </c>
      <c r="C453" s="83" t="e">
        <f t="shared" si="36"/>
        <v>#N/A</v>
      </c>
      <c r="D453" s="52" t="e">
        <f t="shared" si="41"/>
        <v>#N/A</v>
      </c>
      <c r="E453" s="53">
        <v>2.1886574074074017E-2</v>
      </c>
      <c r="F453" s="54" t="e">
        <f t="shared" si="42"/>
        <v>#N/A</v>
      </c>
      <c r="G453" t="str">
        <f>IF((ISERROR((VLOOKUP(B453,'Aqua Calcs'!C$2:C$1000,1,FALSE)))),"not eligible","")</f>
        <v>not eligible</v>
      </c>
    </row>
    <row r="454" spans="2:7">
      <c r="B454" s="51" t="s">
        <v>275</v>
      </c>
      <c r="C454" s="83" t="str">
        <f t="shared" si="36"/>
        <v>F11/12</v>
      </c>
      <c r="D454" s="52" t="str">
        <f t="shared" si="41"/>
        <v>Ipswich Tri</v>
      </c>
      <c r="E454" s="53">
        <v>2.1921296296296355E-2</v>
      </c>
      <c r="F454" s="54">
        <f t="shared" si="42"/>
        <v>6663.1467793030388</v>
      </c>
      <c r="G454" t="str">
        <f>IF((ISERROR((VLOOKUP(B454,'Aqua Calcs'!C$2:C$1000,1,FALSE)))),"not eligible","")</f>
        <v/>
      </c>
    </row>
    <row r="455" spans="2:7">
      <c r="B455" s="51" t="s">
        <v>308</v>
      </c>
      <c r="C455" s="83" t="e">
        <f t="shared" si="36"/>
        <v>#N/A</v>
      </c>
      <c r="D455" s="52" t="e">
        <f t="shared" si="41"/>
        <v>#N/A</v>
      </c>
      <c r="E455" s="53">
        <v>2.1932870370370394E-2</v>
      </c>
      <c r="F455" s="54" t="e">
        <f t="shared" si="42"/>
        <v>#N/A</v>
      </c>
      <c r="G455" t="str">
        <f>IF((ISERROR((VLOOKUP(B455,'Aqua Calcs'!C$2:C$1000,1,FALSE)))),"not eligible","")</f>
        <v>not eligible</v>
      </c>
    </row>
    <row r="456" spans="2:7">
      <c r="B456" s="51" t="s">
        <v>53</v>
      </c>
      <c r="C456" s="83" t="str">
        <f t="shared" si="36"/>
        <v>F11/12</v>
      </c>
      <c r="D456" s="52" t="str">
        <f t="shared" si="41"/>
        <v>East Essex Tri</v>
      </c>
      <c r="E456" s="53">
        <v>2.3888888888888959E-2</v>
      </c>
      <c r="F456" s="54">
        <f t="shared" si="42"/>
        <v>6114.341085271295</v>
      </c>
      <c r="G456" t="str">
        <f>IF((ISERROR((VLOOKUP(B456,'Aqua Calcs'!C$2:C$1000,1,FALSE)))),"not eligible","")</f>
        <v/>
      </c>
    </row>
    <row r="457" spans="2:7">
      <c r="B457" s="51" t="s">
        <v>334</v>
      </c>
      <c r="C457" s="83" t="e">
        <f t="shared" si="36"/>
        <v>#N/A</v>
      </c>
      <c r="D457" s="52" t="e">
        <f t="shared" si="41"/>
        <v>#N/A</v>
      </c>
      <c r="E457" s="53">
        <v>2.4398148148148113E-2</v>
      </c>
      <c r="F457" s="54" t="e">
        <f t="shared" si="42"/>
        <v>#N/A</v>
      </c>
      <c r="G457" t="str">
        <f>IF((ISERROR((VLOOKUP(B457,'Aqua Calcs'!C$2:C$1000,1,FALSE)))),"not eligible","")</f>
        <v>not eligible</v>
      </c>
    </row>
    <row r="458" spans="2:7">
      <c r="B458" s="51" t="s">
        <v>54</v>
      </c>
      <c r="C458" s="83" t="e">
        <f t="shared" si="36"/>
        <v>#N/A</v>
      </c>
      <c r="D458" s="52" t="e">
        <f t="shared" si="41"/>
        <v>#N/A</v>
      </c>
      <c r="E458" s="53">
        <v>2.5231481481481577E-2</v>
      </c>
      <c r="F458" s="54" t="e">
        <f t="shared" si="42"/>
        <v>#N/A</v>
      </c>
      <c r="G458" t="str">
        <f>IF((ISERROR((VLOOKUP(B458,'Aqua Calcs'!C$2:C$1000,1,FALSE)))),"not eligible","")</f>
        <v>not eligible</v>
      </c>
    </row>
    <row r="459" spans="2:7">
      <c r="B459" s="51" t="s">
        <v>55</v>
      </c>
      <c r="C459" s="83" t="str">
        <f t="shared" si="36"/>
        <v>M11/12</v>
      </c>
      <c r="D459" s="52" t="str">
        <f t="shared" si="41"/>
        <v>East Essex Tri</v>
      </c>
      <c r="E459" s="53">
        <v>6.280092592592601E-2</v>
      </c>
      <c r="F459" s="54">
        <f t="shared" si="42"/>
        <v>2204.2019904165072</v>
      </c>
      <c r="G459" t="str">
        <f>IF((ISERROR((VLOOKUP(B459,'Aqua Calcs'!C$2:C$1000,1,FALSE)))),"not eligible","")</f>
        <v/>
      </c>
    </row>
    <row r="460" spans="2:7">
      <c r="B460" s="51" t="s">
        <v>438</v>
      </c>
      <c r="C460" s="83" t="e">
        <f t="shared" si="36"/>
        <v>#N/A</v>
      </c>
      <c r="D460" s="52" t="e">
        <f t="shared" si="41"/>
        <v>#N/A</v>
      </c>
      <c r="E460" s="53">
        <v>1.7291666666666594E-2</v>
      </c>
      <c r="F460" s="54" t="e">
        <f t="shared" si="42"/>
        <v>#N/A</v>
      </c>
      <c r="G460" t="str">
        <f>IF((ISERROR((VLOOKUP(B460,'Aqua Calcs'!C$2:C$1000,1,FALSE)))),"not eligible","")</f>
        <v>not eligible</v>
      </c>
    </row>
    <row r="461" spans="2:7">
      <c r="B461" s="51" t="s">
        <v>462</v>
      </c>
      <c r="C461" s="83" t="e">
        <f t="shared" si="36"/>
        <v>#N/A</v>
      </c>
      <c r="D461" s="52" t="e">
        <f t="shared" si="41"/>
        <v>#N/A</v>
      </c>
      <c r="E461" s="53">
        <v>1.7499999999999849E-2</v>
      </c>
      <c r="F461" s="54" t="e">
        <f t="shared" si="42"/>
        <v>#N/A</v>
      </c>
      <c r="G461" t="str">
        <f>IF((ISERROR((VLOOKUP(B461,'Aqua Calcs'!C$2:C$1000,1,FALSE)))),"not eligible","")</f>
        <v>not eligible</v>
      </c>
    </row>
    <row r="462" spans="2:7">
      <c r="B462" s="51" t="s">
        <v>470</v>
      </c>
      <c r="C462" s="83" t="str">
        <f t="shared" si="36"/>
        <v>M13/14</v>
      </c>
      <c r="D462" s="52" t="str">
        <f t="shared" si="41"/>
        <v>Ipswich Tri Club</v>
      </c>
      <c r="E462" s="53">
        <v>1.7939814814814659E-2</v>
      </c>
      <c r="F462" s="54">
        <f t="shared" si="42"/>
        <v>9638.7096774193997</v>
      </c>
      <c r="G462" t="str">
        <f>IF((ISERROR((VLOOKUP(B462,'Aqua Calcs'!C$2:C$1000,1,FALSE)))),"not eligible","")</f>
        <v/>
      </c>
    </row>
    <row r="463" spans="2:7">
      <c r="B463" s="51" t="s">
        <v>406</v>
      </c>
      <c r="C463" s="83" t="str">
        <f t="shared" si="36"/>
        <v>F13/14</v>
      </c>
      <c r="D463" s="52" t="str">
        <f t="shared" si="41"/>
        <v>Team Viper</v>
      </c>
      <c r="E463" s="53">
        <v>1.8113425925925797E-2</v>
      </c>
      <c r="F463" s="54">
        <f t="shared" si="42"/>
        <v>10000</v>
      </c>
      <c r="G463" t="str">
        <f>IF((ISERROR((VLOOKUP(B463,'Aqua Calcs'!C$2:C$1000,1,FALSE)))),"not eligible","")</f>
        <v/>
      </c>
    </row>
    <row r="464" spans="2:7">
      <c r="B464" s="51" t="s">
        <v>409</v>
      </c>
      <c r="C464" s="83" t="str">
        <f t="shared" si="36"/>
        <v>F13/14</v>
      </c>
      <c r="D464" s="52" t="str">
        <f t="shared" si="41"/>
        <v>Amersham Tristars</v>
      </c>
      <c r="E464" s="53">
        <v>1.9340277777777581E-2</v>
      </c>
      <c r="F464" s="54">
        <f t="shared" si="42"/>
        <v>9365.6493117893751</v>
      </c>
      <c r="G464" t="str">
        <f>IF((ISERROR((VLOOKUP(B464,'Aqua Calcs'!C$2:C$1000,1,FALSE)))),"not eligible","")</f>
        <v/>
      </c>
    </row>
    <row r="465" spans="2:7">
      <c r="B465" s="51" t="s">
        <v>411</v>
      </c>
      <c r="C465" s="83" t="str">
        <f t="shared" si="36"/>
        <v>F13/14</v>
      </c>
      <c r="D465" s="52" t="str">
        <f t="shared" ref="D465:D496" si="43">VLOOKUP(B465,name,3,FALSE)</f>
        <v>Tri Sport Epping</v>
      </c>
      <c r="E465" s="53">
        <v>1.9629629629629552E-2</v>
      </c>
      <c r="F465" s="54">
        <f t="shared" si="42"/>
        <v>9227.5943396226121</v>
      </c>
      <c r="G465" t="str">
        <f>IF((ISERROR((VLOOKUP(B465,'Aqua Calcs'!C$2:C$1000,1,FALSE)))),"not eligible","")</f>
        <v/>
      </c>
    </row>
    <row r="466" spans="2:7">
      <c r="B466" s="51" t="s">
        <v>56</v>
      </c>
      <c r="C466" s="83" t="str">
        <f t="shared" si="36"/>
        <v>M13/14</v>
      </c>
      <c r="D466" s="52" t="str">
        <f t="shared" si="43"/>
        <v>East Essex Tri</v>
      </c>
      <c r="E466" s="53">
        <v>1.9733796296296235E-2</v>
      </c>
      <c r="F466" s="54">
        <f t="shared" ref="F466:F497" si="44">(VLOOKUP(C466,C$362:E$369,3,FALSE))/(E466/10000)</f>
        <v>8762.4633431084949</v>
      </c>
      <c r="G466" t="str">
        <f>IF((ISERROR((VLOOKUP(B466,'Aqua Calcs'!C$2:C$1000,1,FALSE)))),"not eligible","")</f>
        <v/>
      </c>
    </row>
    <row r="467" spans="2:7">
      <c r="B467" s="51" t="s">
        <v>468</v>
      </c>
      <c r="C467" s="83" t="e">
        <f t="shared" si="36"/>
        <v>#N/A</v>
      </c>
      <c r="D467" s="52" t="e">
        <f t="shared" si="43"/>
        <v>#N/A</v>
      </c>
      <c r="E467" s="53">
        <v>1.9791666666666763E-2</v>
      </c>
      <c r="F467" s="54" t="e">
        <f t="shared" si="44"/>
        <v>#N/A</v>
      </c>
      <c r="G467" t="str">
        <f>IF((ISERROR((VLOOKUP(B467,'Aqua Calcs'!C$2:C$1000,1,FALSE)))),"not eligible","")</f>
        <v>not eligible</v>
      </c>
    </row>
    <row r="468" spans="2:7">
      <c r="B468" s="51" t="s">
        <v>448</v>
      </c>
      <c r="C468" s="83" t="str">
        <f t="shared" si="36"/>
        <v>M13/14</v>
      </c>
      <c r="D468" s="52" t="str">
        <f t="shared" si="43"/>
        <v>Tri Anglia</v>
      </c>
      <c r="E468" s="53">
        <v>1.982638888888888E-2</v>
      </c>
      <c r="F468" s="54">
        <f t="shared" si="44"/>
        <v>8721.5411558668675</v>
      </c>
      <c r="G468" t="str">
        <f>IF((ISERROR((VLOOKUP(B468,'Aqua Calcs'!C$2:C$1000,1,FALSE)))),"not eligible","")</f>
        <v/>
      </c>
    </row>
    <row r="469" spans="2:7">
      <c r="B469" s="51" t="s">
        <v>466</v>
      </c>
      <c r="C469" s="83" t="str">
        <f t="shared" si="36"/>
        <v>M13/14</v>
      </c>
      <c r="D469" s="52" t="str">
        <f t="shared" si="43"/>
        <v>Cambridge Tri Club</v>
      </c>
      <c r="E469" s="53">
        <v>1.9849537037036957E-2</v>
      </c>
      <c r="F469" s="54">
        <f t="shared" si="44"/>
        <v>8711.3702623906684</v>
      </c>
      <c r="G469" t="str">
        <f>IF((ISERROR((VLOOKUP(B469,'Aqua Calcs'!C$2:C$1000,1,FALSE)))),"not eligible","")</f>
        <v/>
      </c>
    </row>
    <row r="470" spans="2:7">
      <c r="B470" s="51" t="s">
        <v>508</v>
      </c>
      <c r="C470" s="83" t="str">
        <f t="shared" si="36"/>
        <v>F13/14</v>
      </c>
      <c r="D470" s="52" t="str">
        <f t="shared" si="43"/>
        <v xml:space="preserve">Biggleswade AC </v>
      </c>
      <c r="E470" s="53">
        <v>2.023148148148135E-2</v>
      </c>
      <c r="F470" s="54">
        <f t="shared" si="44"/>
        <v>8953.0892448512532</v>
      </c>
      <c r="G470" t="str">
        <f>IF((ISERROR((VLOOKUP(B470,'Aqua Calcs'!C$2:C$1000,1,FALSE)))),"not eligible","")</f>
        <v/>
      </c>
    </row>
    <row r="471" spans="2:7">
      <c r="B471" s="51" t="s">
        <v>83</v>
      </c>
      <c r="C471" s="83" t="str">
        <f t="shared" si="36"/>
        <v>M13/14</v>
      </c>
      <c r="D471" s="52" t="str">
        <f t="shared" si="43"/>
        <v>East Essex Tri Club</v>
      </c>
      <c r="E471" s="53">
        <v>2.053240740740736E-2</v>
      </c>
      <c r="F471" s="54">
        <f t="shared" si="44"/>
        <v>8421.6459977451923</v>
      </c>
      <c r="G471" t="str">
        <f>IF((ISERROR((VLOOKUP(B471,'Aqua Calcs'!C$2:C$1000,1,FALSE)))),"not eligible","")</f>
        <v/>
      </c>
    </row>
    <row r="472" spans="2:7">
      <c r="B472" s="51" t="s">
        <v>469</v>
      </c>
      <c r="C472" s="83" t="e">
        <f t="shared" si="36"/>
        <v>#N/A</v>
      </c>
      <c r="D472" s="52" t="e">
        <f t="shared" si="43"/>
        <v>#N/A</v>
      </c>
      <c r="E472" s="53">
        <v>2.0555555555555438E-2</v>
      </c>
      <c r="F472" s="54" t="e">
        <f t="shared" si="44"/>
        <v>#N/A</v>
      </c>
      <c r="G472" t="str">
        <f>IF((ISERROR((VLOOKUP(B472,'Aqua Calcs'!C$2:C$1000,1,FALSE)))),"not eligible","")</f>
        <v>not eligible</v>
      </c>
    </row>
    <row r="473" spans="2:7">
      <c r="B473" s="51" t="s">
        <v>384</v>
      </c>
      <c r="C473" s="83" t="str">
        <f t="shared" si="36"/>
        <v>F13/14</v>
      </c>
      <c r="D473" s="52" t="str">
        <f t="shared" si="43"/>
        <v>Swim for Tri</v>
      </c>
      <c r="E473" s="53">
        <v>2.0856481481481448E-2</v>
      </c>
      <c r="F473" s="54">
        <f t="shared" si="44"/>
        <v>8684.7946725859674</v>
      </c>
      <c r="G473" t="str">
        <f>IF((ISERROR((VLOOKUP(B473,'Aqua Calcs'!C$2:C$1000,1,FALSE)))),"not eligible","")</f>
        <v/>
      </c>
    </row>
    <row r="474" spans="2:7">
      <c r="B474" s="51" t="s">
        <v>460</v>
      </c>
      <c r="C474" s="83" t="e">
        <f t="shared" si="36"/>
        <v>#N/A</v>
      </c>
      <c r="D474" s="52" t="e">
        <f t="shared" si="43"/>
        <v>#N/A</v>
      </c>
      <c r="E474" s="53">
        <v>2.0856481481481337E-2</v>
      </c>
      <c r="F474" s="54" t="e">
        <f t="shared" si="44"/>
        <v>#N/A</v>
      </c>
      <c r="G474" t="str">
        <f>IF((ISERROR((VLOOKUP(B474,'Aqua Calcs'!C$2:C$1000,1,FALSE)))),"not eligible","")</f>
        <v>not eligible</v>
      </c>
    </row>
    <row r="475" spans="2:7">
      <c r="B475" s="51" t="s">
        <v>453</v>
      </c>
      <c r="C475" s="83" t="str">
        <f t="shared" si="36"/>
        <v>M13/14</v>
      </c>
      <c r="D475" s="52" t="str">
        <f t="shared" si="43"/>
        <v>Tri-Sport Epping</v>
      </c>
      <c r="E475" s="53">
        <v>2.0856481481481559E-2</v>
      </c>
      <c r="F475" s="54">
        <f t="shared" si="44"/>
        <v>8290.7880133184699</v>
      </c>
      <c r="G475" t="str">
        <f>IF((ISERROR((VLOOKUP(B475,'Aqua Calcs'!C$2:C$1000,1,FALSE)))),"not eligible","")</f>
        <v/>
      </c>
    </row>
    <row r="476" spans="2:7">
      <c r="B476" s="51" t="s">
        <v>43</v>
      </c>
      <c r="C476" s="83" t="str">
        <f t="shared" si="36"/>
        <v>M13/14</v>
      </c>
      <c r="D476" s="52" t="str">
        <f t="shared" si="43"/>
        <v>East Essex Tri Club</v>
      </c>
      <c r="E476" s="53">
        <v>2.1226851851851802E-2</v>
      </c>
      <c r="F476" s="54">
        <f t="shared" si="44"/>
        <v>8146.1286804798092</v>
      </c>
      <c r="G476" t="str">
        <f>IF((ISERROR((VLOOKUP(B476,'Aqua Calcs'!C$2:C$1000,1,FALSE)))),"not eligible","")</f>
        <v/>
      </c>
    </row>
    <row r="477" spans="2:7">
      <c r="B477" s="51" t="s">
        <v>467</v>
      </c>
      <c r="C477" s="83" t="e">
        <f t="shared" si="36"/>
        <v>#N/A</v>
      </c>
      <c r="D477" s="52" t="e">
        <f t="shared" si="43"/>
        <v>#N/A</v>
      </c>
      <c r="E477" s="53">
        <v>2.1354166666666563E-2</v>
      </c>
      <c r="F477" s="54" t="e">
        <f t="shared" si="44"/>
        <v>#N/A</v>
      </c>
      <c r="G477" t="str">
        <f>IF((ISERROR((VLOOKUP(B477,'Aqua Calcs'!C$2:C$1000,1,FALSE)))),"not eligible","")</f>
        <v>not eligible</v>
      </c>
    </row>
    <row r="478" spans="2:7">
      <c r="B478" s="51" t="s">
        <v>65</v>
      </c>
      <c r="C478" s="83" t="e">
        <f t="shared" si="36"/>
        <v>#N/A</v>
      </c>
      <c r="D478" s="52" t="e">
        <f t="shared" si="43"/>
        <v>#N/A</v>
      </c>
      <c r="E478" s="53">
        <v>2.1701388888889062E-2</v>
      </c>
      <c r="F478" s="54" t="e">
        <f t="shared" si="44"/>
        <v>#N/A</v>
      </c>
      <c r="G478" t="str">
        <f>IF((ISERROR((VLOOKUP(B478,'Aqua Calcs'!C$2:C$1000,1,FALSE)))),"not eligible","")</f>
        <v>not eligible</v>
      </c>
    </row>
    <row r="479" spans="2:7">
      <c r="B479" s="51" t="s">
        <v>413</v>
      </c>
      <c r="C479" s="83" t="e">
        <f t="shared" si="36"/>
        <v>#N/A</v>
      </c>
      <c r="D479" s="52" t="e">
        <f t="shared" si="43"/>
        <v>#N/A</v>
      </c>
      <c r="E479" s="53">
        <v>2.2025462962962927E-2</v>
      </c>
      <c r="F479" s="54" t="e">
        <f t="shared" si="44"/>
        <v>#N/A</v>
      </c>
      <c r="G479" t="str">
        <f>IF((ISERROR((VLOOKUP(B479,'Aqua Calcs'!C$2:C$1000,1,FALSE)))),"not eligible","")</f>
        <v>not eligible</v>
      </c>
    </row>
    <row r="480" spans="2:7">
      <c r="B480" s="51" t="s">
        <v>464</v>
      </c>
      <c r="C480" s="83" t="e">
        <f t="shared" si="36"/>
        <v>#N/A</v>
      </c>
      <c r="D480" s="52" t="e">
        <f t="shared" si="43"/>
        <v>#N/A</v>
      </c>
      <c r="E480" s="53">
        <v>2.2048611111111005E-2</v>
      </c>
      <c r="F480" s="54" t="e">
        <f t="shared" si="44"/>
        <v>#N/A</v>
      </c>
      <c r="G480" t="str">
        <f>IF((ISERROR((VLOOKUP(B480,'Aqua Calcs'!C$2:C$1000,1,FALSE)))),"not eligible","")</f>
        <v>not eligible</v>
      </c>
    </row>
    <row r="481" spans="2:7">
      <c r="B481" s="51" t="s">
        <v>410</v>
      </c>
      <c r="C481" s="83" t="e">
        <f t="shared" si="36"/>
        <v>#N/A</v>
      </c>
      <c r="D481" s="52" t="e">
        <f t="shared" si="43"/>
        <v>#N/A</v>
      </c>
      <c r="E481" s="53">
        <v>2.2210648148147993E-2</v>
      </c>
      <c r="F481" s="54" t="e">
        <f t="shared" si="44"/>
        <v>#N/A</v>
      </c>
      <c r="G481" t="str">
        <f>IF((ISERROR((VLOOKUP(B481,'Aqua Calcs'!C$2:C$1000,1,FALSE)))),"not eligible","")</f>
        <v>not eligible</v>
      </c>
    </row>
    <row r="482" spans="2:7">
      <c r="B482" s="51" t="s">
        <v>398</v>
      </c>
      <c r="C482" s="83" t="e">
        <f t="shared" si="36"/>
        <v>#N/A</v>
      </c>
      <c r="D482" s="52" t="e">
        <f t="shared" si="43"/>
        <v>#N/A</v>
      </c>
      <c r="E482" s="53">
        <v>2.228009259259256E-2</v>
      </c>
      <c r="F482" s="54" t="e">
        <f t="shared" si="44"/>
        <v>#N/A</v>
      </c>
      <c r="G482" t="str">
        <f>IF((ISERROR((VLOOKUP(B482,'Aqua Calcs'!C$2:C$1000,1,FALSE)))),"not eligible","")</f>
        <v>not eligible</v>
      </c>
    </row>
    <row r="483" spans="2:7">
      <c r="B483" s="51" t="s">
        <v>40</v>
      </c>
      <c r="C483" s="83" t="str">
        <f t="shared" si="36"/>
        <v>M13/14</v>
      </c>
      <c r="D483" s="52" t="str">
        <f t="shared" si="43"/>
        <v>East Essex Tri</v>
      </c>
      <c r="E483" s="53">
        <v>2.2326388888888937E-2</v>
      </c>
      <c r="F483" s="54">
        <f t="shared" si="44"/>
        <v>7744.9455676515836</v>
      </c>
      <c r="G483" t="str">
        <f>IF((ISERROR((VLOOKUP(B483,'Aqua Calcs'!C$2:C$1000,1,FALSE)))),"not eligible","")</f>
        <v/>
      </c>
    </row>
    <row r="484" spans="2:7">
      <c r="B484" s="51" t="s">
        <v>57</v>
      </c>
      <c r="C484" s="83" t="str">
        <f t="shared" si="36"/>
        <v>M13/14</v>
      </c>
      <c r="D484" s="52" t="str">
        <f t="shared" si="43"/>
        <v>East Essex Tri</v>
      </c>
      <c r="E484" s="53">
        <v>2.2442129629629659E-2</v>
      </c>
      <c r="F484" s="54">
        <f t="shared" si="44"/>
        <v>7705.0025786487458</v>
      </c>
      <c r="G484" t="str">
        <f>IF((ISERROR((VLOOKUP(B484,'Aqua Calcs'!C$2:C$1000,1,FALSE)))),"not eligible","")</f>
        <v/>
      </c>
    </row>
    <row r="485" spans="2:7">
      <c r="B485" s="51" t="s">
        <v>86</v>
      </c>
      <c r="C485" s="83" t="e">
        <f t="shared" si="36"/>
        <v>#N/A</v>
      </c>
      <c r="D485" s="52" t="e">
        <f t="shared" si="43"/>
        <v>#N/A</v>
      </c>
      <c r="E485" s="53">
        <v>2.2569444444444531E-2</v>
      </c>
      <c r="F485" s="54" t="e">
        <f t="shared" si="44"/>
        <v>#N/A</v>
      </c>
      <c r="G485" t="str">
        <f>IF((ISERROR((VLOOKUP(B485,'Aqua Calcs'!C$2:C$1000,1,FALSE)))),"not eligible","")</f>
        <v>not eligible</v>
      </c>
    </row>
    <row r="486" spans="2:7">
      <c r="B486" s="51" t="s">
        <v>386</v>
      </c>
      <c r="C486" s="83" t="e">
        <f t="shared" si="36"/>
        <v>#N/A</v>
      </c>
      <c r="D486" s="52" t="e">
        <f t="shared" si="43"/>
        <v>#N/A</v>
      </c>
      <c r="E486" s="53">
        <v>2.2604166666666536E-2</v>
      </c>
      <c r="F486" s="54" t="e">
        <f t="shared" si="44"/>
        <v>#N/A</v>
      </c>
      <c r="G486" t="str">
        <f>IF((ISERROR((VLOOKUP(B486,'Aqua Calcs'!C$2:C$1000,1,FALSE)))),"not eligible","")</f>
        <v>not eligible</v>
      </c>
    </row>
    <row r="487" spans="2:7">
      <c r="B487" s="51" t="s">
        <v>381</v>
      </c>
      <c r="C487" s="83" t="str">
        <f t="shared" si="36"/>
        <v>F13/14</v>
      </c>
      <c r="D487" s="52" t="str">
        <f t="shared" si="43"/>
        <v>Tri Anglia</v>
      </c>
      <c r="E487" s="53">
        <v>2.2777777777777564E-2</v>
      </c>
      <c r="F487" s="54">
        <f t="shared" si="44"/>
        <v>7952.2357723577416</v>
      </c>
      <c r="G487" t="str">
        <f>IF((ISERROR((VLOOKUP(B487,'Aqua Calcs'!C$2:C$1000,1,FALSE)))),"not eligible","")</f>
        <v/>
      </c>
    </row>
    <row r="488" spans="2:7">
      <c r="B488" s="51" t="s">
        <v>61</v>
      </c>
      <c r="C488" s="83" t="str">
        <f t="shared" si="36"/>
        <v>M13/14</v>
      </c>
      <c r="D488" s="52" t="str">
        <f t="shared" si="43"/>
        <v>East Essex Tri Club</v>
      </c>
      <c r="E488" s="53">
        <v>2.3067129629629535E-2</v>
      </c>
      <c r="F488" s="54">
        <f t="shared" si="44"/>
        <v>7496.2368289011538</v>
      </c>
      <c r="G488" t="str">
        <f>IF((ISERROR((VLOOKUP(B488,'Aqua Calcs'!C$2:C$1000,1,FALSE)))),"not eligible","")</f>
        <v/>
      </c>
    </row>
    <row r="489" spans="2:7">
      <c r="B489" s="51" t="s">
        <v>412</v>
      </c>
      <c r="C489" s="83" t="str">
        <f t="shared" si="36"/>
        <v>F13/14</v>
      </c>
      <c r="D489" s="52" t="str">
        <f t="shared" si="43"/>
        <v>Trent Park Tri</v>
      </c>
      <c r="E489" s="53">
        <v>2.4594907407407218E-2</v>
      </c>
      <c r="F489" s="54">
        <f t="shared" si="44"/>
        <v>7364.705882352946</v>
      </c>
      <c r="G489" t="str">
        <f>IF((ISERROR((VLOOKUP(B489,'Aqua Calcs'!C$2:C$1000,1,FALSE)))),"not eligible","")</f>
        <v/>
      </c>
    </row>
    <row r="490" spans="2:7">
      <c r="B490" s="51" t="s">
        <v>67</v>
      </c>
      <c r="C490" s="83" t="str">
        <f t="shared" si="36"/>
        <v>F13/14</v>
      </c>
      <c r="D490" s="52" t="str">
        <f t="shared" si="43"/>
        <v>East Essex Tri</v>
      </c>
      <c r="E490" s="53">
        <v>2.6643518518518428E-2</v>
      </c>
      <c r="F490" s="54">
        <f t="shared" si="44"/>
        <v>6798.4361424847712</v>
      </c>
      <c r="G490" t="str">
        <f>IF((ISERROR((VLOOKUP(B490,'Aqua Calcs'!C$2:C$1000,1,FALSE)))),"not eligible","")</f>
        <v/>
      </c>
    </row>
    <row r="491" spans="2:7">
      <c r="B491" s="51" t="s">
        <v>58</v>
      </c>
      <c r="C491" s="83" t="str">
        <f t="shared" si="36"/>
        <v>F13/14</v>
      </c>
      <c r="D491" s="52" t="str">
        <f t="shared" si="43"/>
        <v>East Essex Tri</v>
      </c>
      <c r="E491" s="53">
        <v>3.3993055555555429E-2</v>
      </c>
      <c r="F491" s="54">
        <f t="shared" si="44"/>
        <v>5328.5665645216031</v>
      </c>
      <c r="G491" t="str">
        <f>IF((ISERROR((VLOOKUP(B491,'Aqua Calcs'!C$2:C$1000,1,FALSE)))),"not eligible","")</f>
        <v/>
      </c>
    </row>
    <row r="492" spans="2:7">
      <c r="B492" s="51" t="s">
        <v>17</v>
      </c>
      <c r="C492" s="83">
        <f t="shared" si="36"/>
        <v>0</v>
      </c>
      <c r="D492" s="52">
        <f t="shared" si="43"/>
        <v>0</v>
      </c>
      <c r="E492" s="53"/>
      <c r="F492" s="54" t="e">
        <f t="shared" si="44"/>
        <v>#N/A</v>
      </c>
      <c r="G492" t="str">
        <f>IF((ISERROR((VLOOKUP(B492,'Aqua Calcs'!C$2:C$1000,1,FALSE)))),"not eligible","")</f>
        <v/>
      </c>
    </row>
    <row r="493" spans="2:7">
      <c r="B493" s="51" t="s">
        <v>17</v>
      </c>
      <c r="C493" s="83">
        <f t="shared" si="36"/>
        <v>0</v>
      </c>
      <c r="D493" s="52">
        <f t="shared" si="43"/>
        <v>0</v>
      </c>
      <c r="E493" s="53"/>
      <c r="F493" s="54" t="e">
        <f t="shared" si="44"/>
        <v>#N/A</v>
      </c>
      <c r="G493" t="str">
        <f>IF((ISERROR((VLOOKUP(B493,'Aqua Calcs'!C$2:C$1000,1,FALSE)))),"not eligible","")</f>
        <v/>
      </c>
    </row>
    <row r="494" spans="2:7">
      <c r="B494" s="51" t="s">
        <v>17</v>
      </c>
      <c r="C494" s="83">
        <f t="shared" si="36"/>
        <v>0</v>
      </c>
      <c r="D494" s="52">
        <f t="shared" si="43"/>
        <v>0</v>
      </c>
      <c r="E494" s="53"/>
      <c r="F494" s="54" t="e">
        <f t="shared" si="44"/>
        <v>#N/A</v>
      </c>
      <c r="G494" t="str">
        <f>IF((ISERROR((VLOOKUP(B494,'Aqua Calcs'!C$2:C$1000,1,FALSE)))),"not eligible","")</f>
        <v/>
      </c>
    </row>
    <row r="495" spans="2:7">
      <c r="B495" s="51" t="s">
        <v>17</v>
      </c>
      <c r="C495" s="83">
        <f t="shared" si="36"/>
        <v>0</v>
      </c>
      <c r="D495" s="52">
        <f t="shared" si="43"/>
        <v>0</v>
      </c>
      <c r="E495" s="53"/>
      <c r="F495" s="54" t="e">
        <f t="shared" si="44"/>
        <v>#N/A</v>
      </c>
      <c r="G495" t="str">
        <f>IF((ISERROR((VLOOKUP(B495,'Aqua Calcs'!C$2:C$1000,1,FALSE)))),"not eligible","")</f>
        <v/>
      </c>
    </row>
    <row r="496" spans="2:7">
      <c r="B496" s="51" t="s">
        <v>17</v>
      </c>
      <c r="C496" s="83">
        <f t="shared" si="36"/>
        <v>0</v>
      </c>
      <c r="D496" s="52">
        <f t="shared" si="43"/>
        <v>0</v>
      </c>
      <c r="E496" s="53"/>
      <c r="F496" s="54" t="e">
        <f t="shared" si="44"/>
        <v>#N/A</v>
      </c>
      <c r="G496" t="str">
        <f>IF((ISERROR((VLOOKUP(B496,'Aqua Calcs'!C$2:C$1000,1,FALSE)))),"not eligible","")</f>
        <v/>
      </c>
    </row>
    <row r="497" spans="2:7">
      <c r="B497" s="51" t="s">
        <v>17</v>
      </c>
      <c r="C497" s="83">
        <f t="shared" si="36"/>
        <v>0</v>
      </c>
      <c r="D497" s="52">
        <f t="shared" ref="D497:D510" si="45">VLOOKUP(B497,name,3,FALSE)</f>
        <v>0</v>
      </c>
      <c r="E497" s="53"/>
      <c r="F497" s="54" t="e">
        <f t="shared" si="44"/>
        <v>#N/A</v>
      </c>
      <c r="G497" t="str">
        <f>IF((ISERROR((VLOOKUP(B497,'Aqua Calcs'!C$2:C$1000,1,FALSE)))),"not eligible","")</f>
        <v/>
      </c>
    </row>
    <row r="498" spans="2:7">
      <c r="B498" s="51" t="s">
        <v>17</v>
      </c>
      <c r="C498" s="83">
        <f t="shared" si="36"/>
        <v>0</v>
      </c>
      <c r="D498" s="52">
        <f t="shared" si="45"/>
        <v>0</v>
      </c>
      <c r="E498" s="53"/>
      <c r="F498" s="54" t="e">
        <f t="shared" ref="F498:F510" si="46">(VLOOKUP(C498,C$362:E$369,3,FALSE))/(E498/10000)</f>
        <v>#N/A</v>
      </c>
      <c r="G498" t="str">
        <f>IF((ISERROR((VLOOKUP(B498,'Aqua Calcs'!C$2:C$1000,1,FALSE)))),"not eligible","")</f>
        <v/>
      </c>
    </row>
    <row r="499" spans="2:7">
      <c r="B499" s="51" t="s">
        <v>17</v>
      </c>
      <c r="C499" s="83">
        <f t="shared" si="36"/>
        <v>0</v>
      </c>
      <c r="D499" s="52">
        <f t="shared" si="45"/>
        <v>0</v>
      </c>
      <c r="E499" s="53"/>
      <c r="F499" s="54" t="e">
        <f t="shared" si="46"/>
        <v>#N/A</v>
      </c>
      <c r="G499" t="str">
        <f>IF((ISERROR((VLOOKUP(B499,'Aqua Calcs'!C$2:C$1000,1,FALSE)))),"not eligible","")</f>
        <v/>
      </c>
    </row>
    <row r="500" spans="2:7">
      <c r="B500" s="51" t="s">
        <v>17</v>
      </c>
      <c r="C500" s="83">
        <f t="shared" si="36"/>
        <v>0</v>
      </c>
      <c r="D500" s="52">
        <f t="shared" si="45"/>
        <v>0</v>
      </c>
      <c r="E500" s="53"/>
      <c r="F500" s="54" t="e">
        <f t="shared" si="46"/>
        <v>#N/A</v>
      </c>
      <c r="G500" t="str">
        <f>IF((ISERROR((VLOOKUP(B500,'Aqua Calcs'!C$2:C$1000,1,FALSE)))),"not eligible","")</f>
        <v/>
      </c>
    </row>
    <row r="501" spans="2:7">
      <c r="B501" s="51" t="s">
        <v>17</v>
      </c>
      <c r="C501" s="83">
        <f t="shared" si="36"/>
        <v>0</v>
      </c>
      <c r="D501" s="52">
        <f t="shared" si="45"/>
        <v>0</v>
      </c>
      <c r="E501" s="53"/>
      <c r="F501" s="54" t="e">
        <f t="shared" si="46"/>
        <v>#N/A</v>
      </c>
      <c r="G501" t="str">
        <f>IF((ISERROR((VLOOKUP(B501,'Aqua Calcs'!C$2:C$1000,1,FALSE)))),"not eligible","")</f>
        <v/>
      </c>
    </row>
    <row r="502" spans="2:7">
      <c r="B502" s="51" t="s">
        <v>17</v>
      </c>
      <c r="C502" s="83">
        <f t="shared" si="36"/>
        <v>0</v>
      </c>
      <c r="D502" s="52">
        <f t="shared" si="45"/>
        <v>0</v>
      </c>
      <c r="E502" s="53"/>
      <c r="F502" s="54" t="e">
        <f t="shared" si="46"/>
        <v>#N/A</v>
      </c>
      <c r="G502" t="str">
        <f>IF((ISERROR((VLOOKUP(B502,'Aqua Calcs'!C$2:C$1000,1,FALSE)))),"not eligible","")</f>
        <v/>
      </c>
    </row>
    <row r="503" spans="2:7">
      <c r="B503" s="51" t="s">
        <v>17</v>
      </c>
      <c r="C503" s="83">
        <f t="shared" si="36"/>
        <v>0</v>
      </c>
      <c r="D503" s="52">
        <f t="shared" si="45"/>
        <v>0</v>
      </c>
      <c r="E503" s="53"/>
      <c r="F503" s="54" t="e">
        <f t="shared" si="46"/>
        <v>#N/A</v>
      </c>
      <c r="G503" t="str">
        <f>IF((ISERROR((VLOOKUP(B503,'Aqua Calcs'!C$2:C$1000,1,FALSE)))),"not eligible","")</f>
        <v/>
      </c>
    </row>
    <row r="504" spans="2:7">
      <c r="B504" s="51" t="s">
        <v>17</v>
      </c>
      <c r="C504" s="83">
        <f t="shared" si="36"/>
        <v>0</v>
      </c>
      <c r="D504" s="52">
        <f t="shared" si="45"/>
        <v>0</v>
      </c>
      <c r="E504" s="53"/>
      <c r="F504" s="54" t="e">
        <f t="shared" si="46"/>
        <v>#N/A</v>
      </c>
      <c r="G504" t="str">
        <f>IF((ISERROR((VLOOKUP(B504,'Aqua Calcs'!C$2:C$1000,1,FALSE)))),"not eligible","")</f>
        <v/>
      </c>
    </row>
    <row r="505" spans="2:7">
      <c r="B505" s="51" t="s">
        <v>17</v>
      </c>
      <c r="C505" s="83">
        <f t="shared" si="36"/>
        <v>0</v>
      </c>
      <c r="D505" s="52">
        <f t="shared" si="45"/>
        <v>0</v>
      </c>
      <c r="E505" s="53"/>
      <c r="F505" s="54" t="e">
        <f t="shared" si="46"/>
        <v>#N/A</v>
      </c>
      <c r="G505" t="str">
        <f>IF((ISERROR((VLOOKUP(B505,'Aqua Calcs'!C$2:C$1000,1,FALSE)))),"not eligible","")</f>
        <v/>
      </c>
    </row>
    <row r="506" spans="2:7">
      <c r="B506" s="51" t="s">
        <v>17</v>
      </c>
      <c r="C506" s="83">
        <f t="shared" si="36"/>
        <v>0</v>
      </c>
      <c r="D506" s="52">
        <f t="shared" si="45"/>
        <v>0</v>
      </c>
      <c r="E506" s="53"/>
      <c r="F506" s="54" t="e">
        <f t="shared" si="46"/>
        <v>#N/A</v>
      </c>
      <c r="G506" t="str">
        <f>IF((ISERROR((VLOOKUP(B506,'Aqua Calcs'!C$2:C$1000,1,FALSE)))),"not eligible","")</f>
        <v/>
      </c>
    </row>
    <row r="507" spans="2:7">
      <c r="B507" s="51" t="s">
        <v>17</v>
      </c>
      <c r="C507" s="83">
        <f t="shared" si="36"/>
        <v>0</v>
      </c>
      <c r="D507" s="52">
        <f t="shared" si="45"/>
        <v>0</v>
      </c>
      <c r="E507" s="53"/>
      <c r="F507" s="54" t="e">
        <f t="shared" si="46"/>
        <v>#N/A</v>
      </c>
      <c r="G507" t="str">
        <f>IF((ISERROR((VLOOKUP(B507,'Aqua Calcs'!C$2:C$1000,1,FALSE)))),"not eligible","")</f>
        <v/>
      </c>
    </row>
    <row r="508" spans="2:7">
      <c r="B508" s="51" t="s">
        <v>17</v>
      </c>
      <c r="C508" s="83">
        <f t="shared" si="36"/>
        <v>0</v>
      </c>
      <c r="D508" s="52">
        <f t="shared" si="45"/>
        <v>0</v>
      </c>
      <c r="E508" s="53"/>
      <c r="F508" s="54" t="e">
        <f t="shared" si="46"/>
        <v>#N/A</v>
      </c>
      <c r="G508" t="str">
        <f>IF((ISERROR((VLOOKUP(B508,'Aqua Calcs'!C$2:C$1000,1,FALSE)))),"not eligible","")</f>
        <v/>
      </c>
    </row>
    <row r="509" spans="2:7">
      <c r="B509" s="51" t="s">
        <v>17</v>
      </c>
      <c r="C509" s="83">
        <f t="shared" si="36"/>
        <v>0</v>
      </c>
      <c r="D509" s="52">
        <f t="shared" si="45"/>
        <v>0</v>
      </c>
      <c r="E509" s="53"/>
      <c r="F509" s="54" t="e">
        <f t="shared" si="46"/>
        <v>#N/A</v>
      </c>
      <c r="G509" t="str">
        <f>IF((ISERROR((VLOOKUP(B509,'Aqua Calcs'!C$2:C$1000,1,FALSE)))),"not eligible","")</f>
        <v/>
      </c>
    </row>
    <row r="510" spans="2:7" ht="13.5" thickBot="1">
      <c r="B510" s="55" t="s">
        <v>17</v>
      </c>
      <c r="C510" s="84">
        <f>VLOOKUP(B510,name,2,FALSE)</f>
        <v>0</v>
      </c>
      <c r="D510" s="52">
        <f t="shared" si="45"/>
        <v>0</v>
      </c>
      <c r="E510" s="98"/>
      <c r="F510" s="54" t="e">
        <f t="shared" si="46"/>
        <v>#N/A</v>
      </c>
      <c r="G510" t="str">
        <f>IF((ISERROR((VLOOKUP(B510,'Aqua Calcs'!C$2:C$1000,1,FALSE)))),"not eligible","")</f>
        <v/>
      </c>
    </row>
    <row r="513" spans="2:7" ht="15.75">
      <c r="B513" s="68" t="s">
        <v>24</v>
      </c>
      <c r="C513" s="68"/>
    </row>
    <row r="514" spans="2:7" ht="13.5" thickBot="1">
      <c r="B514" s="69" t="s">
        <v>3</v>
      </c>
      <c r="C514" s="69"/>
      <c r="D514" s="70" t="s">
        <v>471</v>
      </c>
      <c r="E514" s="70" t="s">
        <v>14</v>
      </c>
      <c r="F514" s="71" t="s">
        <v>9</v>
      </c>
    </row>
    <row r="515" spans="2:7">
      <c r="B515" s="47" t="s">
        <v>39</v>
      </c>
      <c r="C515" s="82" t="s">
        <v>107</v>
      </c>
      <c r="D515" s="48"/>
      <c r="E515" s="53">
        <v>5.798611111111112E-3</v>
      </c>
      <c r="F515" s="50"/>
      <c r="G515" t="str">
        <f>IF((ISERROR((VLOOKUP(B515,'Aqua Calcs'!C$2:C$1000,1,FALSE)))),"not eligible","")</f>
        <v/>
      </c>
    </row>
    <row r="516" spans="2:7">
      <c r="B516" s="51" t="s">
        <v>39</v>
      </c>
      <c r="C516" s="83" t="s">
        <v>153</v>
      </c>
      <c r="D516" s="52"/>
      <c r="E516" s="53">
        <v>1.005787037037037E-2</v>
      </c>
      <c r="F516" s="54"/>
      <c r="G516" t="str">
        <f>IF((ISERROR((VLOOKUP(B516,'Aqua Calcs'!C$2:C$1000,1,FALSE)))),"not eligible","")</f>
        <v/>
      </c>
    </row>
    <row r="517" spans="2:7">
      <c r="B517" s="51" t="s">
        <v>39</v>
      </c>
      <c r="C517" s="83" t="s">
        <v>252</v>
      </c>
      <c r="D517" s="52"/>
      <c r="E517" s="53">
        <v>1.7557870370370383E-2</v>
      </c>
      <c r="F517" s="54"/>
      <c r="G517" t="str">
        <f>IF((ISERROR((VLOOKUP(B517,'Aqua Calcs'!C$2:C$1000,1,FALSE)))),"not eligible","")</f>
        <v/>
      </c>
    </row>
    <row r="518" spans="2:7">
      <c r="B518" s="51" t="s">
        <v>39</v>
      </c>
      <c r="C518" s="83" t="s">
        <v>378</v>
      </c>
      <c r="D518" s="52"/>
      <c r="E518" s="53">
        <v>2.1481481481481476E-2</v>
      </c>
      <c r="F518" s="54"/>
      <c r="G518" t="str">
        <f>IF((ISERROR((VLOOKUP(B518,'Aqua Calcs'!C$2:C$1000,1,FALSE)))),"not eligible","")</f>
        <v/>
      </c>
    </row>
    <row r="519" spans="2:7">
      <c r="B519" s="51" t="s">
        <v>39</v>
      </c>
      <c r="C519" s="83" t="s">
        <v>136</v>
      </c>
      <c r="D519" s="52"/>
      <c r="E519" s="53">
        <v>6.4236111111111126E-3</v>
      </c>
      <c r="F519" s="54"/>
      <c r="G519" t="str">
        <f>IF((ISERROR((VLOOKUP(B519,'Aqua Calcs'!C$2:C$1000,1,FALSE)))),"not eligible","")</f>
        <v/>
      </c>
    </row>
    <row r="520" spans="2:7">
      <c r="B520" s="51" t="s">
        <v>39</v>
      </c>
      <c r="C520" s="83" t="s">
        <v>203</v>
      </c>
      <c r="D520" s="52"/>
      <c r="E520" s="53">
        <v>1.0972222222222223E-2</v>
      </c>
      <c r="F520" s="54"/>
      <c r="G520" t="str">
        <f>IF((ISERROR((VLOOKUP(B520,'Aqua Calcs'!C$2:C$1000,1,FALSE)))),"not eligible","")</f>
        <v/>
      </c>
    </row>
    <row r="521" spans="2:7">
      <c r="B521" s="51" t="s">
        <v>39</v>
      </c>
      <c r="C521" s="83" t="s">
        <v>313</v>
      </c>
      <c r="D521" s="52"/>
      <c r="E521" s="53">
        <v>1.5428240740740756E-2</v>
      </c>
      <c r="F521" s="54"/>
      <c r="G521" t="str">
        <f>IF((ISERROR((VLOOKUP(B521,'Aqua Calcs'!C$2:C$1000,1,FALSE)))),"not eligible","")</f>
        <v/>
      </c>
    </row>
    <row r="522" spans="2:7">
      <c r="B522" s="51" t="s">
        <v>39</v>
      </c>
      <c r="C522" s="83" t="s">
        <v>423</v>
      </c>
      <c r="D522" s="52"/>
      <c r="E522" s="53">
        <v>2.0081018518518512E-2</v>
      </c>
      <c r="F522" s="54"/>
      <c r="G522" t="str">
        <f>IF((ISERROR((VLOOKUP(B522,'Aqua Calcs'!C$2:C$1000,1,FALSE)))),"not eligible","")</f>
        <v/>
      </c>
    </row>
    <row r="523" spans="2:7">
      <c r="B523" s="51" t="s">
        <v>511</v>
      </c>
      <c r="C523" s="83" t="e">
        <f t="shared" ref="C523:C633" si="47">VLOOKUP(B523,name,2,FALSE)</f>
        <v>#N/A</v>
      </c>
      <c r="D523" s="52" t="e">
        <f t="shared" ref="D523:D554" si="48">VLOOKUP(B523,name,3,FALSE)</f>
        <v>#N/A</v>
      </c>
      <c r="E523" s="53">
        <v>5.798611111111112E-3</v>
      </c>
      <c r="F523" s="54" t="e">
        <f t="shared" ref="F523:F554" si="49">(VLOOKUP(C523,C$515:E$522,3,FALSE))/(E523/10000)</f>
        <v>#N/A</v>
      </c>
      <c r="G523" t="str">
        <f>IF((ISERROR((VLOOKUP(B523,'Aqua Calcs'!C$2:C$1000,1,FALSE)))),"not eligible","")</f>
        <v>not eligible</v>
      </c>
    </row>
    <row r="524" spans="2:7">
      <c r="B524" s="51" t="s">
        <v>123</v>
      </c>
      <c r="C524" s="83" t="str">
        <f t="shared" si="47"/>
        <v>F8</v>
      </c>
      <c r="D524" s="52" t="str">
        <f t="shared" si="48"/>
        <v>Tri Sport Epping</v>
      </c>
      <c r="E524" s="53">
        <v>6.4120370370370373E-3</v>
      </c>
      <c r="F524" s="54">
        <f t="shared" si="49"/>
        <v>9043.3212996389902</v>
      </c>
      <c r="G524" t="str">
        <f>IF((ISERROR((VLOOKUP(B524,'Aqua Calcs'!C$2:C$1000,1,FALSE)))),"not eligible","")</f>
        <v/>
      </c>
    </row>
    <row r="525" spans="2:7">
      <c r="B525" s="51" t="s">
        <v>73</v>
      </c>
      <c r="C525" s="83" t="str">
        <f t="shared" si="47"/>
        <v>F8</v>
      </c>
      <c r="D525" s="52" t="str">
        <f t="shared" si="48"/>
        <v>East Essex Tri Club</v>
      </c>
      <c r="E525" s="53">
        <v>6.4351851851851879E-3</v>
      </c>
      <c r="F525" s="54">
        <f t="shared" si="49"/>
        <v>9010.7913669064728</v>
      </c>
      <c r="G525" t="str">
        <f>IF((ISERROR((VLOOKUP(B525,'Aqua Calcs'!C$2:C$1000,1,FALSE)))),"not eligible","")</f>
        <v/>
      </c>
    </row>
    <row r="526" spans="2:7">
      <c r="B526" s="51" t="s">
        <v>512</v>
      </c>
      <c r="C526" s="83" t="e">
        <f t="shared" si="47"/>
        <v>#N/A</v>
      </c>
      <c r="D526" s="52" t="e">
        <f t="shared" si="48"/>
        <v>#N/A</v>
      </c>
      <c r="E526" s="53">
        <v>6.7824074074074071E-3</v>
      </c>
      <c r="F526" s="54" t="e">
        <f t="shared" si="49"/>
        <v>#N/A</v>
      </c>
      <c r="G526" t="str">
        <f>IF((ISERROR((VLOOKUP(B526,'Aqua Calcs'!C$2:C$1000,1,FALSE)))),"not eligible","")</f>
        <v>not eligible</v>
      </c>
    </row>
    <row r="527" spans="2:7">
      <c r="B527" s="51" t="s">
        <v>113</v>
      </c>
      <c r="C527" s="83" t="e">
        <f t="shared" si="47"/>
        <v>#N/A</v>
      </c>
      <c r="D527" s="52" t="e">
        <f t="shared" si="48"/>
        <v>#N/A</v>
      </c>
      <c r="E527" s="53">
        <v>6.851851851851852E-3</v>
      </c>
      <c r="F527" s="54" t="e">
        <f t="shared" si="49"/>
        <v>#N/A</v>
      </c>
      <c r="G527" t="str">
        <f>IF((ISERROR((VLOOKUP(B527,'Aqua Calcs'!C$2:C$1000,1,FALSE)))),"not eligible","")</f>
        <v>not eligible</v>
      </c>
    </row>
    <row r="528" spans="2:7">
      <c r="B528" s="51" t="s">
        <v>120</v>
      </c>
      <c r="C528" s="83" t="str">
        <f t="shared" si="47"/>
        <v>F8</v>
      </c>
      <c r="D528" s="52" t="str">
        <f t="shared" si="48"/>
        <v>Tri Anglia</v>
      </c>
      <c r="E528" s="53">
        <v>7.1412037037037069E-3</v>
      </c>
      <c r="F528" s="54">
        <f t="shared" si="49"/>
        <v>8119.9351701782789</v>
      </c>
      <c r="G528" t="str">
        <f>IF((ISERROR((VLOOKUP(B528,'Aqua Calcs'!C$2:C$1000,1,FALSE)))),"not eligible","")</f>
        <v/>
      </c>
    </row>
    <row r="529" spans="2:7">
      <c r="B529" s="51" t="s">
        <v>513</v>
      </c>
      <c r="C529" s="83" t="e">
        <f t="shared" si="47"/>
        <v>#N/A</v>
      </c>
      <c r="D529" s="52" t="e">
        <f t="shared" si="48"/>
        <v>#N/A</v>
      </c>
      <c r="E529" s="53">
        <v>7.4189814814814795E-3</v>
      </c>
      <c r="F529" s="54" t="e">
        <f t="shared" si="49"/>
        <v>#N/A</v>
      </c>
      <c r="G529" t="str">
        <f>IF((ISERROR((VLOOKUP(B529,'Aqua Calcs'!C$2:C$1000,1,FALSE)))),"not eligible","")</f>
        <v>not eligible</v>
      </c>
    </row>
    <row r="530" spans="2:7">
      <c r="B530" s="51" t="s">
        <v>514</v>
      </c>
      <c r="C530" s="83" t="e">
        <f t="shared" si="47"/>
        <v>#N/A</v>
      </c>
      <c r="D530" s="52" t="e">
        <f t="shared" si="48"/>
        <v>#N/A</v>
      </c>
      <c r="E530" s="53">
        <v>7.6504629629629631E-3</v>
      </c>
      <c r="F530" s="54" t="e">
        <f t="shared" si="49"/>
        <v>#N/A</v>
      </c>
      <c r="G530" t="str">
        <f>IF((ISERROR((VLOOKUP(B530,'Aqua Calcs'!C$2:C$1000,1,FALSE)))),"not eligible","")</f>
        <v>not eligible</v>
      </c>
    </row>
    <row r="531" spans="2:7">
      <c r="B531" s="51" t="s">
        <v>515</v>
      </c>
      <c r="C531" s="83" t="e">
        <f t="shared" si="47"/>
        <v>#N/A</v>
      </c>
      <c r="D531" s="52" t="e">
        <f t="shared" si="48"/>
        <v>#N/A</v>
      </c>
      <c r="E531" s="53">
        <v>7.7777777777777758E-3</v>
      </c>
      <c r="F531" s="54" t="e">
        <f t="shared" si="49"/>
        <v>#N/A</v>
      </c>
      <c r="G531" t="str">
        <f>IF((ISERROR((VLOOKUP(B531,'Aqua Calcs'!C$2:C$1000,1,FALSE)))),"not eligible","")</f>
        <v>not eligible</v>
      </c>
    </row>
    <row r="532" spans="2:7">
      <c r="B532" s="51" t="s">
        <v>516</v>
      </c>
      <c r="C532" s="83" t="e">
        <f t="shared" si="47"/>
        <v>#N/A</v>
      </c>
      <c r="D532" s="52" t="e">
        <f t="shared" si="48"/>
        <v>#N/A</v>
      </c>
      <c r="E532" s="53">
        <v>7.8125E-3</v>
      </c>
      <c r="F532" s="54" t="e">
        <f t="shared" si="49"/>
        <v>#N/A</v>
      </c>
      <c r="G532" t="str">
        <f>IF((ISERROR((VLOOKUP(B532,'Aqua Calcs'!C$2:C$1000,1,FALSE)))),"not eligible","")</f>
        <v>not eligible</v>
      </c>
    </row>
    <row r="533" spans="2:7">
      <c r="B533" s="51" t="s">
        <v>517</v>
      </c>
      <c r="C533" s="83" t="e">
        <f t="shared" si="47"/>
        <v>#N/A</v>
      </c>
      <c r="D533" s="52" t="e">
        <f t="shared" si="48"/>
        <v>#N/A</v>
      </c>
      <c r="E533" s="53">
        <v>9.08564814814815E-3</v>
      </c>
      <c r="F533" s="54" t="e">
        <f t="shared" si="49"/>
        <v>#N/A</v>
      </c>
      <c r="G533" t="str">
        <f>IF((ISERROR((VLOOKUP(B533,'Aqua Calcs'!C$2:C$1000,1,FALSE)))),"not eligible","")</f>
        <v>not eligible</v>
      </c>
    </row>
    <row r="534" spans="2:7">
      <c r="B534" s="51" t="s">
        <v>139</v>
      </c>
      <c r="C534" s="83" t="str">
        <f t="shared" si="47"/>
        <v>M8</v>
      </c>
      <c r="D534" s="52" t="str">
        <f t="shared" si="48"/>
        <v>Unattached</v>
      </c>
      <c r="E534" s="53">
        <v>6.4236111111111126E-3</v>
      </c>
      <c r="F534" s="54">
        <f t="shared" si="49"/>
        <v>10000</v>
      </c>
      <c r="G534" t="str">
        <f>IF((ISERROR((VLOOKUP(B534,'Aqua Calcs'!C$2:C$1000,1,FALSE)))),"not eligible","")</f>
        <v/>
      </c>
    </row>
    <row r="535" spans="2:7">
      <c r="B535" s="51" t="s">
        <v>138</v>
      </c>
      <c r="C535" s="83" t="str">
        <f t="shared" si="47"/>
        <v>M8</v>
      </c>
      <c r="D535" s="52" t="str">
        <f t="shared" si="48"/>
        <v>Tri Sport Epping</v>
      </c>
      <c r="E535" s="53">
        <v>7.2569444444444443E-3</v>
      </c>
      <c r="F535" s="54">
        <f t="shared" si="49"/>
        <v>8851.6746411483273</v>
      </c>
      <c r="G535" t="str">
        <f>IF((ISERROR((VLOOKUP(B535,'Aqua Calcs'!C$2:C$1000,1,FALSE)))),"not eligible","")</f>
        <v/>
      </c>
    </row>
    <row r="536" spans="2:7">
      <c r="B536" s="51" t="s">
        <v>518</v>
      </c>
      <c r="C536" s="83" t="e">
        <f t="shared" si="47"/>
        <v>#N/A</v>
      </c>
      <c r="D536" s="52" t="e">
        <f t="shared" si="48"/>
        <v>#N/A</v>
      </c>
      <c r="E536" s="53">
        <v>1.1157407407407406E-2</v>
      </c>
      <c r="F536" s="54" t="e">
        <f t="shared" si="49"/>
        <v>#N/A</v>
      </c>
      <c r="G536" t="str">
        <f>IF((ISERROR((VLOOKUP(B536,'Aqua Calcs'!C$2:C$1000,1,FALSE)))),"not eligible","")</f>
        <v>not eligible</v>
      </c>
    </row>
    <row r="537" spans="2:7">
      <c r="B537" s="51" t="s">
        <v>173</v>
      </c>
      <c r="C537" s="83" t="e">
        <f t="shared" si="47"/>
        <v>#N/A</v>
      </c>
      <c r="D537" s="52" t="e">
        <f t="shared" si="48"/>
        <v>#N/A</v>
      </c>
      <c r="E537" s="53">
        <v>1.005787037037037E-2</v>
      </c>
      <c r="F537" s="54" t="e">
        <f t="shared" si="49"/>
        <v>#N/A</v>
      </c>
      <c r="G537" t="str">
        <f>IF((ISERROR((VLOOKUP(B537,'Aqua Calcs'!C$2:C$1000,1,FALSE)))),"not eligible","")</f>
        <v>not eligible</v>
      </c>
    </row>
    <row r="538" spans="2:7">
      <c r="B538" s="51" t="s">
        <v>519</v>
      </c>
      <c r="C538" s="83" t="str">
        <f t="shared" si="47"/>
        <v>F9/10</v>
      </c>
      <c r="D538" s="52" t="str">
        <f t="shared" si="48"/>
        <v>Biggleswade AC</v>
      </c>
      <c r="E538" s="53">
        <v>1.0567129629629631E-2</v>
      </c>
      <c r="F538" s="54">
        <f t="shared" si="49"/>
        <v>9518.0722891566238</v>
      </c>
      <c r="G538" t="str">
        <f>IF((ISERROR((VLOOKUP(B538,'Aqua Calcs'!C$2:C$1000,1,FALSE)))),"not eligible","")</f>
        <v/>
      </c>
    </row>
    <row r="539" spans="2:7">
      <c r="B539" s="51" t="s">
        <v>201</v>
      </c>
      <c r="C539" s="83" t="str">
        <f t="shared" si="47"/>
        <v>F9/10</v>
      </c>
      <c r="D539" s="52" t="str">
        <f t="shared" si="48"/>
        <v>Cambridge Tri Club</v>
      </c>
      <c r="E539" s="53">
        <v>1.1585648148148144E-2</v>
      </c>
      <c r="F539" s="54">
        <f t="shared" si="49"/>
        <v>8681.318681318684</v>
      </c>
      <c r="G539" t="str">
        <f>IF((ISERROR((VLOOKUP(B539,'Aqua Calcs'!C$2:C$1000,1,FALSE)))),"not eligible","")</f>
        <v/>
      </c>
    </row>
    <row r="540" spans="2:7">
      <c r="B540" s="51" t="s">
        <v>38</v>
      </c>
      <c r="C540" s="83" t="str">
        <f t="shared" si="47"/>
        <v>F9/10</v>
      </c>
      <c r="D540" s="52" t="str">
        <f t="shared" si="48"/>
        <v xml:space="preserve">East Essex Triathlon Club </v>
      </c>
      <c r="E540" s="53">
        <v>1.2511574074074071E-2</v>
      </c>
      <c r="F540" s="54">
        <f t="shared" si="49"/>
        <v>8038.8529139685488</v>
      </c>
      <c r="G540" t="str">
        <f>IF((ISERROR((VLOOKUP(B540,'Aqua Calcs'!C$2:C$1000,1,FALSE)))),"not eligible","")</f>
        <v/>
      </c>
    </row>
    <row r="541" spans="2:7">
      <c r="B541" s="51" t="s">
        <v>200</v>
      </c>
      <c r="C541" s="83" t="str">
        <f t="shared" si="47"/>
        <v>F9/10</v>
      </c>
      <c r="D541" s="52" t="str">
        <f t="shared" si="48"/>
        <v>East Essex Tri Club</v>
      </c>
      <c r="E541" s="53">
        <v>1.3043981481481481E-2</v>
      </c>
      <c r="F541" s="54">
        <f t="shared" si="49"/>
        <v>7710.7364685004432</v>
      </c>
      <c r="G541" t="str">
        <f>IF((ISERROR((VLOOKUP(B541,'Aqua Calcs'!C$2:C$1000,1,FALSE)))),"not eligible","")</f>
        <v/>
      </c>
    </row>
    <row r="542" spans="2:7">
      <c r="B542" s="51" t="s">
        <v>520</v>
      </c>
      <c r="C542" s="83" t="e">
        <f t="shared" si="47"/>
        <v>#N/A</v>
      </c>
      <c r="D542" s="52" t="e">
        <f t="shared" si="48"/>
        <v>#N/A</v>
      </c>
      <c r="E542" s="53">
        <v>1.3078703703703702E-2</v>
      </c>
      <c r="F542" s="54" t="e">
        <f t="shared" si="49"/>
        <v>#N/A</v>
      </c>
      <c r="G542" t="str">
        <f>IF((ISERROR((VLOOKUP(B542,'Aqua Calcs'!C$2:C$1000,1,FALSE)))),"not eligible","")</f>
        <v>not eligible</v>
      </c>
    </row>
    <row r="543" spans="2:7">
      <c r="B543" s="51" t="s">
        <v>510</v>
      </c>
      <c r="C543" s="83" t="e">
        <f t="shared" si="47"/>
        <v>#N/A</v>
      </c>
      <c r="D543" s="52" t="e">
        <f t="shared" si="48"/>
        <v>#N/A</v>
      </c>
      <c r="E543" s="53">
        <v>1.3136574074074073E-2</v>
      </c>
      <c r="F543" s="54" t="e">
        <f t="shared" si="49"/>
        <v>#N/A</v>
      </c>
      <c r="G543" t="str">
        <f>IF((ISERROR((VLOOKUP(B543,'Aqua Calcs'!C$2:C$1000,1,FALSE)))),"not eligible","")</f>
        <v>not eligible</v>
      </c>
    </row>
    <row r="544" spans="2:7">
      <c r="B544" s="51" t="s">
        <v>171</v>
      </c>
      <c r="C544" s="83" t="e">
        <f t="shared" si="47"/>
        <v>#N/A</v>
      </c>
      <c r="D544" s="52" t="e">
        <f t="shared" si="48"/>
        <v>#N/A</v>
      </c>
      <c r="E544" s="53">
        <v>1.368055555555556E-2</v>
      </c>
      <c r="F544" s="54" t="e">
        <f t="shared" si="49"/>
        <v>#N/A</v>
      </c>
      <c r="G544" t="str">
        <f>IF((ISERROR((VLOOKUP(B544,'Aqua Calcs'!C$2:C$1000,1,FALSE)))),"not eligible","")</f>
        <v>not eligible</v>
      </c>
    </row>
    <row r="545" spans="2:7">
      <c r="B545" s="51" t="s">
        <v>521</v>
      </c>
      <c r="C545" s="83" t="str">
        <f t="shared" si="47"/>
        <v>F9/10</v>
      </c>
      <c r="D545" s="52" t="str">
        <f t="shared" si="48"/>
        <v xml:space="preserve">Cambridge Triathlon Club </v>
      </c>
      <c r="E545" s="53">
        <v>1.3796296296296293E-2</v>
      </c>
      <c r="F545" s="54">
        <f t="shared" si="49"/>
        <v>7290.2684563758403</v>
      </c>
      <c r="G545" t="str">
        <f>IF((ISERROR((VLOOKUP(B545,'Aqua Calcs'!C$2:C$1000,1,FALSE)))),"not eligible","")</f>
        <v/>
      </c>
    </row>
    <row r="546" spans="2:7">
      <c r="B546" s="51" t="s">
        <v>192</v>
      </c>
      <c r="C546" s="83" t="str">
        <f t="shared" si="47"/>
        <v>F9/10</v>
      </c>
      <c r="D546" s="52" t="str">
        <f t="shared" si="48"/>
        <v>Cambridge Triathlon</v>
      </c>
      <c r="E546" s="53">
        <v>1.380787037037037E-2</v>
      </c>
      <c r="F546" s="54">
        <f t="shared" si="49"/>
        <v>7284.1575859178538</v>
      </c>
      <c r="G546" t="str">
        <f>IF((ISERROR((VLOOKUP(B546,'Aqua Calcs'!C$2:C$1000,1,FALSE)))),"not eligible","")</f>
        <v/>
      </c>
    </row>
    <row r="547" spans="2:7">
      <c r="B547" s="51" t="s">
        <v>191</v>
      </c>
      <c r="C547" s="83" t="e">
        <f t="shared" si="47"/>
        <v>#N/A</v>
      </c>
      <c r="D547" s="52" t="e">
        <f t="shared" si="48"/>
        <v>#N/A</v>
      </c>
      <c r="E547" s="53">
        <v>1.3969907407407401E-2</v>
      </c>
      <c r="F547" s="54" t="e">
        <f t="shared" si="49"/>
        <v>#N/A</v>
      </c>
      <c r="G547" t="str">
        <f>IF((ISERROR((VLOOKUP(B547,'Aqua Calcs'!C$2:C$1000,1,FALSE)))),"not eligible","")</f>
        <v>not eligible</v>
      </c>
    </row>
    <row r="548" spans="2:7">
      <c r="B548" s="51" t="s">
        <v>522</v>
      </c>
      <c r="C548" s="83" t="e">
        <f t="shared" si="47"/>
        <v>#N/A</v>
      </c>
      <c r="D548" s="52" t="e">
        <f t="shared" si="48"/>
        <v>#N/A</v>
      </c>
      <c r="E548" s="53">
        <v>1.4432870370370372E-2</v>
      </c>
      <c r="F548" s="54" t="e">
        <f t="shared" si="49"/>
        <v>#N/A</v>
      </c>
      <c r="G548" t="str">
        <f>IF((ISERROR((VLOOKUP(B548,'Aqua Calcs'!C$2:C$1000,1,FALSE)))),"not eligible","")</f>
        <v>not eligible</v>
      </c>
    </row>
    <row r="549" spans="2:7">
      <c r="B549" s="51" t="s">
        <v>523</v>
      </c>
      <c r="C549" s="83" t="e">
        <f t="shared" si="47"/>
        <v>#N/A</v>
      </c>
      <c r="D549" s="52" t="e">
        <f t="shared" si="48"/>
        <v>#N/A</v>
      </c>
      <c r="E549" s="53">
        <v>1.4467592592592593E-2</v>
      </c>
      <c r="F549" s="54" t="e">
        <f t="shared" si="49"/>
        <v>#N/A</v>
      </c>
      <c r="G549" t="str">
        <f>IF((ISERROR((VLOOKUP(B549,'Aqua Calcs'!C$2:C$1000,1,FALSE)))),"not eligible","")</f>
        <v>not eligible</v>
      </c>
    </row>
    <row r="550" spans="2:7">
      <c r="B550" s="51" t="s">
        <v>158</v>
      </c>
      <c r="C550" s="83" t="str">
        <f t="shared" si="47"/>
        <v>F9/10</v>
      </c>
      <c r="D550" s="52" t="str">
        <f t="shared" si="48"/>
        <v>Cambridge Tri</v>
      </c>
      <c r="E550" s="53">
        <v>1.5625E-2</v>
      </c>
      <c r="F550" s="54">
        <f t="shared" si="49"/>
        <v>6437.0370370370365</v>
      </c>
      <c r="G550" t="str">
        <f>IF((ISERROR((VLOOKUP(B550,'Aqua Calcs'!C$2:C$1000,1,FALSE)))),"not eligible","")</f>
        <v/>
      </c>
    </row>
    <row r="551" spans="2:7">
      <c r="B551" s="51" t="s">
        <v>524</v>
      </c>
      <c r="C551" s="83" t="e">
        <f t="shared" si="47"/>
        <v>#N/A</v>
      </c>
      <c r="D551" s="52" t="e">
        <f t="shared" si="48"/>
        <v>#N/A</v>
      </c>
      <c r="E551" s="53">
        <v>1.6111111111111111E-2</v>
      </c>
      <c r="F551" s="54" t="e">
        <f t="shared" si="49"/>
        <v>#N/A</v>
      </c>
      <c r="G551" t="str">
        <f>IF((ISERROR((VLOOKUP(B551,'Aqua Calcs'!C$2:C$1000,1,FALSE)))),"not eligible","")</f>
        <v>not eligible</v>
      </c>
    </row>
    <row r="552" spans="2:7">
      <c r="B552" s="51" t="s">
        <v>525</v>
      </c>
      <c r="C552" s="83" t="e">
        <f t="shared" si="47"/>
        <v>#N/A</v>
      </c>
      <c r="D552" s="52" t="e">
        <f t="shared" si="48"/>
        <v>#N/A</v>
      </c>
      <c r="E552" s="53">
        <v>1.7523148148148149E-2</v>
      </c>
      <c r="F552" s="54" t="e">
        <f t="shared" si="49"/>
        <v>#N/A</v>
      </c>
      <c r="G552" t="str">
        <f>IF((ISERROR((VLOOKUP(B552,'Aqua Calcs'!C$2:C$1000,1,FALSE)))),"not eligible","")</f>
        <v>not eligible</v>
      </c>
    </row>
    <row r="553" spans="2:7">
      <c r="B553" s="51" t="s">
        <v>526</v>
      </c>
      <c r="C553" s="83" t="e">
        <f t="shared" si="47"/>
        <v>#N/A</v>
      </c>
      <c r="D553" s="52" t="e">
        <f t="shared" si="48"/>
        <v>#N/A</v>
      </c>
      <c r="E553" s="53">
        <v>2.4722222222222222E-2</v>
      </c>
      <c r="F553" s="54" t="e">
        <f t="shared" si="49"/>
        <v>#N/A</v>
      </c>
      <c r="G553" t="str">
        <f>IF((ISERROR((VLOOKUP(B553,'Aqua Calcs'!C$2:C$1000,1,FALSE)))),"not eligible","")</f>
        <v>not eligible</v>
      </c>
    </row>
    <row r="554" spans="2:7">
      <c r="B554" s="51" t="s">
        <v>223</v>
      </c>
      <c r="C554" s="83" t="str">
        <f t="shared" si="47"/>
        <v>M9/10</v>
      </c>
      <c r="D554" s="52" t="str">
        <f t="shared" si="48"/>
        <v>Tri-Sport Epping</v>
      </c>
      <c r="E554" s="53">
        <v>1.0972222222222223E-2</v>
      </c>
      <c r="F554" s="54">
        <f t="shared" si="49"/>
        <v>10000</v>
      </c>
      <c r="G554" t="str">
        <f>IF((ISERROR((VLOOKUP(B554,'Aqua Calcs'!C$2:C$1000,1,FALSE)))),"not eligible","")</f>
        <v/>
      </c>
    </row>
    <row r="555" spans="2:7">
      <c r="B555" s="51" t="s">
        <v>238</v>
      </c>
      <c r="C555" s="83" t="str">
        <f t="shared" si="47"/>
        <v>M9/10</v>
      </c>
      <c r="D555" s="52" t="str">
        <f t="shared" ref="D555:D586" si="50">VLOOKUP(B555,name,3,FALSE)</f>
        <v>Tri Sport Eping</v>
      </c>
      <c r="E555" s="53">
        <v>1.1238425925925929E-2</v>
      </c>
      <c r="F555" s="54">
        <f t="shared" ref="F555:F586" si="51">(VLOOKUP(C555,C$515:E$522,3,FALSE))/(E555/10000)</f>
        <v>9763.130792996908</v>
      </c>
      <c r="G555" t="str">
        <f>IF((ISERROR((VLOOKUP(B555,'Aqua Calcs'!C$2:C$1000,1,FALSE)))),"not eligible","")</f>
        <v/>
      </c>
    </row>
    <row r="556" spans="2:7">
      <c r="B556" s="51" t="s">
        <v>527</v>
      </c>
      <c r="C556" s="83" t="str">
        <f t="shared" si="47"/>
        <v>M9/10</v>
      </c>
      <c r="D556" s="52" t="str">
        <f t="shared" si="50"/>
        <v>St Andrews, Much Hadham</v>
      </c>
      <c r="E556" s="53">
        <v>1.2071759259259261E-2</v>
      </c>
      <c r="F556" s="54">
        <f t="shared" si="51"/>
        <v>9089.1658676893567</v>
      </c>
      <c r="G556" t="str">
        <f>IF((ISERROR((VLOOKUP(B556,'Aqua Calcs'!C$2:C$1000,1,FALSE)))),"not eligible","")</f>
        <v/>
      </c>
    </row>
    <row r="557" spans="2:7">
      <c r="B557" s="51" t="s">
        <v>528</v>
      </c>
      <c r="C557" s="83" t="e">
        <f t="shared" si="47"/>
        <v>#N/A</v>
      </c>
      <c r="D557" s="52" t="e">
        <f t="shared" si="50"/>
        <v>#N/A</v>
      </c>
      <c r="E557" s="53">
        <v>1.2094907407407408E-2</v>
      </c>
      <c r="F557" s="54" t="e">
        <f t="shared" si="51"/>
        <v>#N/A</v>
      </c>
      <c r="G557" t="str">
        <f>IF((ISERROR((VLOOKUP(B557,'Aqua Calcs'!C$2:C$1000,1,FALSE)))),"not eligible","")</f>
        <v>not eligible</v>
      </c>
    </row>
    <row r="558" spans="2:7">
      <c r="B558" s="51" t="s">
        <v>225</v>
      </c>
      <c r="C558" s="83" t="e">
        <f t="shared" si="47"/>
        <v>#N/A</v>
      </c>
      <c r="D558" s="52" t="e">
        <f t="shared" si="50"/>
        <v>#N/A</v>
      </c>
      <c r="E558" s="53">
        <v>1.2106481481481482E-2</v>
      </c>
      <c r="F558" s="54" t="e">
        <f t="shared" si="51"/>
        <v>#N/A</v>
      </c>
      <c r="G558" t="str">
        <f>IF((ISERROR((VLOOKUP(B558,'Aqua Calcs'!C$2:C$1000,1,FALSE)))),"not eligible","")</f>
        <v>not eligible</v>
      </c>
    </row>
    <row r="559" spans="2:7">
      <c r="B559" s="51" t="s">
        <v>228</v>
      </c>
      <c r="C559" s="83" t="e">
        <f t="shared" si="47"/>
        <v>#N/A</v>
      </c>
      <c r="D559" s="52" t="e">
        <f t="shared" si="50"/>
        <v>#N/A</v>
      </c>
      <c r="E559" s="53">
        <v>1.2523148148148151E-2</v>
      </c>
      <c r="F559" s="54" t="e">
        <f t="shared" si="51"/>
        <v>#N/A</v>
      </c>
      <c r="G559" t="str">
        <f>IF((ISERROR((VLOOKUP(B559,'Aqua Calcs'!C$2:C$1000,1,FALSE)))),"not eligible","")</f>
        <v>not eligible</v>
      </c>
    </row>
    <row r="560" spans="2:7">
      <c r="B560" s="51" t="s">
        <v>529</v>
      </c>
      <c r="C560" s="83" t="e">
        <f t="shared" si="47"/>
        <v>#N/A</v>
      </c>
      <c r="D560" s="52" t="e">
        <f t="shared" si="50"/>
        <v>#N/A</v>
      </c>
      <c r="E560" s="53">
        <v>1.2986111111111108E-2</v>
      </c>
      <c r="F560" s="54" t="e">
        <f t="shared" si="51"/>
        <v>#N/A</v>
      </c>
      <c r="G560" t="str">
        <f>IF((ISERROR((VLOOKUP(B560,'Aqua Calcs'!C$2:C$1000,1,FALSE)))),"not eligible","")</f>
        <v>not eligible</v>
      </c>
    </row>
    <row r="561" spans="2:7">
      <c r="B561" s="51" t="s">
        <v>530</v>
      </c>
      <c r="C561" s="83" t="e">
        <f t="shared" si="47"/>
        <v>#N/A</v>
      </c>
      <c r="D561" s="52" t="e">
        <f t="shared" si="50"/>
        <v>#N/A</v>
      </c>
      <c r="E561" s="53">
        <v>1.3043981481481483E-2</v>
      </c>
      <c r="F561" s="54" t="e">
        <f t="shared" si="51"/>
        <v>#N/A</v>
      </c>
      <c r="G561" t="str">
        <f>IF((ISERROR((VLOOKUP(B561,'Aqua Calcs'!C$2:C$1000,1,FALSE)))),"not eligible","")</f>
        <v>not eligible</v>
      </c>
    </row>
    <row r="562" spans="2:7">
      <c r="B562" s="51" t="s">
        <v>204</v>
      </c>
      <c r="C562" s="83" t="str">
        <f t="shared" si="47"/>
        <v>M9/10</v>
      </c>
      <c r="D562" s="52" t="str">
        <f t="shared" si="50"/>
        <v xml:space="preserve">Cambridge Triathlon Club </v>
      </c>
      <c r="E562" s="53">
        <v>1.4120370370370373E-2</v>
      </c>
      <c r="F562" s="54">
        <f t="shared" si="51"/>
        <v>7770.4918032786882</v>
      </c>
      <c r="G562" t="str">
        <f>IF((ISERROR((VLOOKUP(B562,'Aqua Calcs'!C$2:C$1000,1,FALSE)))),"not eligible","")</f>
        <v/>
      </c>
    </row>
    <row r="563" spans="2:7">
      <c r="B563" s="51" t="s">
        <v>232</v>
      </c>
      <c r="C563" s="83" t="e">
        <f t="shared" si="47"/>
        <v>#N/A</v>
      </c>
      <c r="D563" s="52" t="e">
        <f t="shared" si="50"/>
        <v>#N/A</v>
      </c>
      <c r="E563" s="53">
        <v>1.4259259259259263E-2</v>
      </c>
      <c r="F563" s="54" t="e">
        <f t="shared" si="51"/>
        <v>#N/A</v>
      </c>
      <c r="G563" t="str">
        <f>IF((ISERROR((VLOOKUP(B563,'Aqua Calcs'!C$2:C$1000,1,FALSE)))),"not eligible","")</f>
        <v>not eligible</v>
      </c>
    </row>
    <row r="564" spans="2:7">
      <c r="B564" s="51" t="s">
        <v>215</v>
      </c>
      <c r="C564" s="83" t="e">
        <f t="shared" si="47"/>
        <v>#N/A</v>
      </c>
      <c r="D564" s="52" t="e">
        <f t="shared" si="50"/>
        <v>#N/A</v>
      </c>
      <c r="E564" s="53">
        <v>1.5057870370370367E-2</v>
      </c>
      <c r="F564" s="54" t="e">
        <f t="shared" si="51"/>
        <v>#N/A</v>
      </c>
      <c r="G564" t="str">
        <f>IF((ISERROR((VLOOKUP(B564,'Aqua Calcs'!C$2:C$1000,1,FALSE)))),"not eligible","")</f>
        <v>not eligible</v>
      </c>
    </row>
    <row r="565" spans="2:7">
      <c r="B565" s="51" t="s">
        <v>531</v>
      </c>
      <c r="C565" s="83" t="str">
        <f t="shared" si="47"/>
        <v>M9/10</v>
      </c>
      <c r="D565" s="52" t="str">
        <f t="shared" si="50"/>
        <v xml:space="preserve">Swaffham Prior </v>
      </c>
      <c r="E565" s="53">
        <v>1.5393518518518522E-2</v>
      </c>
      <c r="F565" s="54">
        <f t="shared" si="51"/>
        <v>7127.8195488721803</v>
      </c>
      <c r="G565" t="str">
        <f>IF((ISERROR((VLOOKUP(B565,'Aqua Calcs'!C$2:C$1000,1,FALSE)))),"not eligible","")</f>
        <v/>
      </c>
    </row>
    <row r="566" spans="2:7">
      <c r="B566" s="51" t="s">
        <v>231</v>
      </c>
      <c r="C566" s="83" t="e">
        <f t="shared" si="47"/>
        <v>#N/A</v>
      </c>
      <c r="D566" s="52" t="e">
        <f t="shared" si="50"/>
        <v>#N/A</v>
      </c>
      <c r="E566" s="53">
        <v>1.6111111111111111E-2</v>
      </c>
      <c r="F566" s="54" t="e">
        <f t="shared" si="51"/>
        <v>#N/A</v>
      </c>
      <c r="G566" t="str">
        <f>IF((ISERROR((VLOOKUP(B566,'Aqua Calcs'!C$2:C$1000,1,FALSE)))),"not eligible","")</f>
        <v>not eligible</v>
      </c>
    </row>
    <row r="567" spans="2:7">
      <c r="B567" s="51" t="s">
        <v>253</v>
      </c>
      <c r="C567" s="83" t="str">
        <f t="shared" si="47"/>
        <v>F11/12</v>
      </c>
      <c r="D567" s="52" t="str">
        <f t="shared" si="50"/>
        <v>Cambridge Triathlon</v>
      </c>
      <c r="E567" s="53">
        <v>1.7557870370370383E-2</v>
      </c>
      <c r="F567" s="54">
        <f t="shared" si="51"/>
        <v>10000</v>
      </c>
      <c r="G567" t="str">
        <f>IF((ISERROR((VLOOKUP(B567,'Aqua Calcs'!C$2:C$1000,1,FALSE)))),"not eligible","")</f>
        <v/>
      </c>
    </row>
    <row r="568" spans="2:7">
      <c r="B568" s="51" t="s">
        <v>291</v>
      </c>
      <c r="C568" s="83" t="str">
        <f t="shared" si="47"/>
        <v>F11/12</v>
      </c>
      <c r="D568" s="52" t="str">
        <f t="shared" si="50"/>
        <v>Ipswich Tri</v>
      </c>
      <c r="E568" s="53">
        <v>1.8124999999999999E-2</v>
      </c>
      <c r="F568" s="54">
        <f t="shared" si="51"/>
        <v>9687.1008939974545</v>
      </c>
      <c r="G568" t="str">
        <f>IF((ISERROR((VLOOKUP(B568,'Aqua Calcs'!C$2:C$1000,1,FALSE)))),"not eligible","")</f>
        <v/>
      </c>
    </row>
    <row r="569" spans="2:7">
      <c r="B569" s="51" t="s">
        <v>507</v>
      </c>
      <c r="C569" s="83" t="str">
        <f t="shared" si="47"/>
        <v>F11/12</v>
      </c>
      <c r="D569" s="52" t="str">
        <f t="shared" si="50"/>
        <v xml:space="preserve">Tri Sport Epping </v>
      </c>
      <c r="E569" s="53">
        <v>1.8414351851851855E-2</v>
      </c>
      <c r="F569" s="54">
        <f t="shared" si="51"/>
        <v>9534.8837209302383</v>
      </c>
      <c r="G569" t="str">
        <f>IF((ISERROR((VLOOKUP(B569,'Aqua Calcs'!C$2:C$1000,1,FALSE)))),"not eligible","")</f>
        <v/>
      </c>
    </row>
    <row r="570" spans="2:7">
      <c r="B570" s="51" t="s">
        <v>509</v>
      </c>
      <c r="C570" s="83" t="str">
        <f t="shared" si="47"/>
        <v>F11/12</v>
      </c>
      <c r="D570" s="52" t="str">
        <f t="shared" si="50"/>
        <v xml:space="preserve">Tri Sport Epping </v>
      </c>
      <c r="E570" s="53">
        <v>1.8425925925925929E-2</v>
      </c>
      <c r="F570" s="54">
        <f t="shared" si="51"/>
        <v>9528.8944723618151</v>
      </c>
      <c r="G570" t="str">
        <f>IF((ISERROR((VLOOKUP(B570,'Aqua Calcs'!C$2:C$1000,1,FALSE)))),"not eligible","")</f>
        <v/>
      </c>
    </row>
    <row r="571" spans="2:7">
      <c r="B571" s="51" t="s">
        <v>532</v>
      </c>
      <c r="C571" s="83" t="e">
        <f t="shared" si="47"/>
        <v>#N/A</v>
      </c>
      <c r="D571" s="52" t="e">
        <f t="shared" si="50"/>
        <v>#N/A</v>
      </c>
      <c r="E571" s="53">
        <v>1.8611111111111113E-2</v>
      </c>
      <c r="F571" s="54" t="e">
        <f t="shared" si="51"/>
        <v>#N/A</v>
      </c>
      <c r="G571" t="str">
        <f>IF((ISERROR((VLOOKUP(B571,'Aqua Calcs'!C$2:C$1000,1,FALSE)))),"not eligible","")</f>
        <v>not eligible</v>
      </c>
    </row>
    <row r="572" spans="2:7">
      <c r="B572" s="51" t="s">
        <v>301</v>
      </c>
      <c r="C572" s="83" t="e">
        <f t="shared" si="47"/>
        <v>#N/A</v>
      </c>
      <c r="D572" s="52" t="e">
        <f t="shared" si="50"/>
        <v>#N/A</v>
      </c>
      <c r="E572" s="53">
        <v>1.9108796296296311E-2</v>
      </c>
      <c r="F572" s="54" t="e">
        <f t="shared" si="51"/>
        <v>#N/A</v>
      </c>
      <c r="G572" t="str">
        <f>IF((ISERROR((VLOOKUP(B572,'Aqua Calcs'!C$2:C$1000,1,FALSE)))),"not eligible","")</f>
        <v>not eligible</v>
      </c>
    </row>
    <row r="573" spans="2:7">
      <c r="B573" s="51" t="s">
        <v>296</v>
      </c>
      <c r="C573" s="83" t="str">
        <f t="shared" si="47"/>
        <v>F11/12</v>
      </c>
      <c r="D573" s="52" t="str">
        <f t="shared" si="50"/>
        <v>Buntingford SC</v>
      </c>
      <c r="E573" s="53">
        <v>1.92013888888889E-2</v>
      </c>
      <c r="F573" s="54">
        <f t="shared" si="51"/>
        <v>9144.0626883664881</v>
      </c>
      <c r="G573" t="str">
        <f>IF((ISERROR((VLOOKUP(B573,'Aqua Calcs'!C$2:C$1000,1,FALSE)))),"not eligible","")</f>
        <v/>
      </c>
    </row>
    <row r="574" spans="2:7">
      <c r="B574" s="51" t="s">
        <v>533</v>
      </c>
      <c r="C574" s="83" t="e">
        <f t="shared" si="47"/>
        <v>#N/A</v>
      </c>
      <c r="D574" s="52" t="e">
        <f t="shared" si="50"/>
        <v>#N/A</v>
      </c>
      <c r="E574" s="53">
        <v>1.9224537037037033E-2</v>
      </c>
      <c r="F574" s="54" t="e">
        <f t="shared" si="51"/>
        <v>#N/A</v>
      </c>
      <c r="G574" t="str">
        <f>IF((ISERROR((VLOOKUP(B574,'Aqua Calcs'!C$2:C$1000,1,FALSE)))),"not eligible","")</f>
        <v>not eligible</v>
      </c>
    </row>
    <row r="575" spans="2:7">
      <c r="B575" s="51" t="s">
        <v>283</v>
      </c>
      <c r="C575" s="83" t="str">
        <f t="shared" si="47"/>
        <v>F11/12</v>
      </c>
      <c r="D575" s="52" t="str">
        <f t="shared" si="50"/>
        <v>Tri-Anglia Club</v>
      </c>
      <c r="E575" s="53">
        <v>1.9502314814814826E-2</v>
      </c>
      <c r="F575" s="54">
        <f t="shared" si="51"/>
        <v>9002.9673590504481</v>
      </c>
      <c r="G575" t="str">
        <f>IF((ISERROR((VLOOKUP(B575,'Aqua Calcs'!C$2:C$1000,1,FALSE)))),"not eligible","")</f>
        <v/>
      </c>
    </row>
    <row r="576" spans="2:7">
      <c r="B576" s="51" t="s">
        <v>534</v>
      </c>
      <c r="C576" s="83" t="e">
        <f t="shared" si="47"/>
        <v>#N/A</v>
      </c>
      <c r="D576" s="52" t="e">
        <f t="shared" si="50"/>
        <v>#N/A</v>
      </c>
      <c r="E576" s="53">
        <v>2.0868055555555549E-2</v>
      </c>
      <c r="F576" s="54" t="e">
        <f t="shared" si="51"/>
        <v>#N/A</v>
      </c>
      <c r="G576" t="str">
        <f>IF((ISERROR((VLOOKUP(B576,'Aqua Calcs'!C$2:C$1000,1,FALSE)))),"not eligible","")</f>
        <v>not eligible</v>
      </c>
    </row>
    <row r="577" spans="2:7">
      <c r="B577" s="51" t="s">
        <v>535</v>
      </c>
      <c r="C577" s="83" t="e">
        <f t="shared" si="47"/>
        <v>#N/A</v>
      </c>
      <c r="D577" s="52" t="e">
        <f t="shared" si="50"/>
        <v>#N/A</v>
      </c>
      <c r="E577" s="53">
        <v>2.1168981481481476E-2</v>
      </c>
      <c r="F577" s="54" t="e">
        <f t="shared" si="51"/>
        <v>#N/A</v>
      </c>
      <c r="G577" t="str">
        <f>IF((ISERROR((VLOOKUP(B577,'Aqua Calcs'!C$2:C$1000,1,FALSE)))),"not eligible","")</f>
        <v>not eligible</v>
      </c>
    </row>
    <row r="578" spans="2:7">
      <c r="B578" s="51" t="s">
        <v>536</v>
      </c>
      <c r="C578" s="83" t="e">
        <f t="shared" si="47"/>
        <v>#N/A</v>
      </c>
      <c r="D578" s="52" t="e">
        <f t="shared" si="50"/>
        <v>#N/A</v>
      </c>
      <c r="E578" s="53">
        <v>2.1701388888888888E-2</v>
      </c>
      <c r="F578" s="54" t="e">
        <f t="shared" si="51"/>
        <v>#N/A</v>
      </c>
      <c r="G578" t="str">
        <f>IF((ISERROR((VLOOKUP(B578,'Aqua Calcs'!C$2:C$1000,1,FALSE)))),"not eligible","")</f>
        <v>not eligible</v>
      </c>
    </row>
    <row r="579" spans="2:7">
      <c r="B579" s="51" t="s">
        <v>537</v>
      </c>
      <c r="C579" s="83" t="e">
        <f t="shared" si="47"/>
        <v>#N/A</v>
      </c>
      <c r="D579" s="52" t="e">
        <f t="shared" si="50"/>
        <v>#N/A</v>
      </c>
      <c r="E579" s="53">
        <v>2.4895833333333332E-2</v>
      </c>
      <c r="F579" s="54" t="e">
        <f t="shared" si="51"/>
        <v>#N/A</v>
      </c>
      <c r="G579" t="str">
        <f>IF((ISERROR((VLOOKUP(B579,'Aqua Calcs'!C$2:C$1000,1,FALSE)))),"not eligible","")</f>
        <v>not eligible</v>
      </c>
    </row>
    <row r="580" spans="2:7">
      <c r="B580" s="51" t="s">
        <v>41</v>
      </c>
      <c r="C580" s="83" t="str">
        <f t="shared" si="47"/>
        <v>M11/12</v>
      </c>
      <c r="D580" s="52" t="str">
        <f t="shared" si="50"/>
        <v>East Essex Tri</v>
      </c>
      <c r="E580" s="53">
        <v>1.5428240740740756E-2</v>
      </c>
      <c r="F580" s="54">
        <f t="shared" si="51"/>
        <v>10000</v>
      </c>
      <c r="G580" t="str">
        <f>IF((ISERROR((VLOOKUP(B580,'Aqua Calcs'!C$2:C$1000,1,FALSE)))),"not eligible","")</f>
        <v/>
      </c>
    </row>
    <row r="581" spans="2:7">
      <c r="B581" s="51" t="s">
        <v>373</v>
      </c>
      <c r="C581" s="83" t="e">
        <f t="shared" si="47"/>
        <v>#N/A</v>
      </c>
      <c r="D581" s="52" t="e">
        <f t="shared" si="50"/>
        <v>#N/A</v>
      </c>
      <c r="E581" s="53">
        <v>1.5902777777777766E-2</v>
      </c>
      <c r="F581" s="54" t="e">
        <f t="shared" si="51"/>
        <v>#N/A</v>
      </c>
      <c r="G581" t="str">
        <f>IF((ISERROR((VLOOKUP(B581,'Aqua Calcs'!C$2:C$1000,1,FALSE)))),"not eligible","")</f>
        <v>not eligible</v>
      </c>
    </row>
    <row r="582" spans="2:7">
      <c r="B582" s="51" t="s">
        <v>370</v>
      </c>
      <c r="C582" s="83" t="e">
        <f t="shared" si="47"/>
        <v>#N/A</v>
      </c>
      <c r="D582" s="52" t="e">
        <f t="shared" si="50"/>
        <v>#N/A</v>
      </c>
      <c r="E582" s="53">
        <v>1.6747685185185185E-2</v>
      </c>
      <c r="F582" s="54" t="e">
        <f t="shared" si="51"/>
        <v>#N/A</v>
      </c>
      <c r="G582" t="str">
        <f>IF((ISERROR((VLOOKUP(B582,'Aqua Calcs'!C$2:C$1000,1,FALSE)))),"not eligible","")</f>
        <v>not eligible</v>
      </c>
    </row>
    <row r="583" spans="2:7">
      <c r="B583" s="51" t="s">
        <v>329</v>
      </c>
      <c r="C583" s="83" t="e">
        <f t="shared" si="47"/>
        <v>#N/A</v>
      </c>
      <c r="D583" s="52" t="e">
        <f t="shared" si="50"/>
        <v>#N/A</v>
      </c>
      <c r="E583" s="53">
        <v>1.6840277777777773E-2</v>
      </c>
      <c r="F583" s="54" t="e">
        <f t="shared" si="51"/>
        <v>#N/A</v>
      </c>
      <c r="G583" t="str">
        <f>IF((ISERROR((VLOOKUP(B583,'Aqua Calcs'!C$2:C$1000,1,FALSE)))),"not eligible","")</f>
        <v>not eligible</v>
      </c>
    </row>
    <row r="584" spans="2:7">
      <c r="B584" s="51" t="s">
        <v>368</v>
      </c>
      <c r="C584" s="83" t="str">
        <f t="shared" si="47"/>
        <v>M11/12</v>
      </c>
      <c r="D584" s="52" t="str">
        <f t="shared" si="50"/>
        <v>Tri Sport Epping</v>
      </c>
      <c r="E584" s="53">
        <v>1.6886574074074068E-2</v>
      </c>
      <c r="F584" s="54">
        <f t="shared" si="51"/>
        <v>9136.3947909527196</v>
      </c>
      <c r="G584" t="str">
        <f>IF((ISERROR((VLOOKUP(B584,'Aqua Calcs'!C$2:C$1000,1,FALSE)))),"not eligible","")</f>
        <v/>
      </c>
    </row>
    <row r="585" spans="2:7">
      <c r="B585" s="51" t="s">
        <v>538</v>
      </c>
      <c r="C585" s="83" t="e">
        <f t="shared" si="47"/>
        <v>#N/A</v>
      </c>
      <c r="D585" s="52" t="e">
        <f t="shared" si="50"/>
        <v>#N/A</v>
      </c>
      <c r="E585" s="53">
        <v>1.7199074074074089E-2</v>
      </c>
      <c r="F585" s="54" t="e">
        <f t="shared" si="51"/>
        <v>#N/A</v>
      </c>
      <c r="G585" t="str">
        <f>IF((ISERROR((VLOOKUP(B585,'Aqua Calcs'!C$2:C$1000,1,FALSE)))),"not eligible","")</f>
        <v>not eligible</v>
      </c>
    </row>
    <row r="586" spans="2:7">
      <c r="B586" s="51" t="s">
        <v>539</v>
      </c>
      <c r="C586" s="83" t="e">
        <f t="shared" si="47"/>
        <v>#N/A</v>
      </c>
      <c r="D586" s="52" t="e">
        <f t="shared" si="50"/>
        <v>#N/A</v>
      </c>
      <c r="E586" s="53">
        <v>1.7604166666666664E-2</v>
      </c>
      <c r="F586" s="54" t="e">
        <f t="shared" si="51"/>
        <v>#N/A</v>
      </c>
      <c r="G586" t="str">
        <f>IF((ISERROR((VLOOKUP(B586,'Aqua Calcs'!C$2:C$1000,1,FALSE)))),"not eligible","")</f>
        <v>not eligible</v>
      </c>
    </row>
    <row r="587" spans="2:7">
      <c r="B587" s="51" t="s">
        <v>327</v>
      </c>
      <c r="C587" s="83" t="str">
        <f t="shared" si="47"/>
        <v>M11/12</v>
      </c>
      <c r="D587" s="52" t="str">
        <f t="shared" ref="D587:D618" si="52">VLOOKUP(B587,name,3,FALSE)</f>
        <v>Tri Sport Epping</v>
      </c>
      <c r="E587" s="53">
        <v>1.788194444444445E-2</v>
      </c>
      <c r="F587" s="54">
        <f t="shared" ref="F587:F618" si="53">(VLOOKUP(C587,C$515:E$522,3,FALSE))/(E587/10000)</f>
        <v>8627.8317152103627</v>
      </c>
      <c r="G587" t="str">
        <f>IF((ISERROR((VLOOKUP(B587,'Aqua Calcs'!C$2:C$1000,1,FALSE)))),"not eligible","")</f>
        <v/>
      </c>
    </row>
    <row r="588" spans="2:7">
      <c r="B588" s="51" t="s">
        <v>376</v>
      </c>
      <c r="C588" s="83" t="str">
        <f t="shared" si="47"/>
        <v>M11/12</v>
      </c>
      <c r="D588" s="52" t="str">
        <f t="shared" si="52"/>
        <v>Cambridge Tri</v>
      </c>
      <c r="E588" s="53">
        <v>1.8506944444444437E-2</v>
      </c>
      <c r="F588" s="54">
        <f t="shared" si="53"/>
        <v>8336.4602876798108</v>
      </c>
      <c r="G588" t="str">
        <f>IF((ISERROR((VLOOKUP(B588,'Aqua Calcs'!C$2:C$1000,1,FALSE)))),"not eligible","")</f>
        <v/>
      </c>
    </row>
    <row r="589" spans="2:7">
      <c r="B589" s="51" t="s">
        <v>540</v>
      </c>
      <c r="C589" s="83" t="e">
        <f t="shared" si="47"/>
        <v>#N/A</v>
      </c>
      <c r="D589" s="52" t="e">
        <f t="shared" si="52"/>
        <v>#N/A</v>
      </c>
      <c r="E589" s="53">
        <v>1.863425925925926E-2</v>
      </c>
      <c r="F589" s="54" t="e">
        <f t="shared" si="53"/>
        <v>#N/A</v>
      </c>
      <c r="G589" t="str">
        <f>IF((ISERROR((VLOOKUP(B589,'Aqua Calcs'!C$2:C$1000,1,FALSE)))),"not eligible","")</f>
        <v>not eligible</v>
      </c>
    </row>
    <row r="590" spans="2:7">
      <c r="B590" s="51" t="s">
        <v>353</v>
      </c>
      <c r="C590" s="83" t="e">
        <f t="shared" si="47"/>
        <v>#N/A</v>
      </c>
      <c r="D590" s="52" t="e">
        <f t="shared" si="52"/>
        <v>#N/A</v>
      </c>
      <c r="E590" s="53">
        <v>1.9548611111111114E-2</v>
      </c>
      <c r="F590" s="54" t="e">
        <f t="shared" si="53"/>
        <v>#N/A</v>
      </c>
      <c r="G590" t="str">
        <f>IF((ISERROR((VLOOKUP(B590,'Aqua Calcs'!C$2:C$1000,1,FALSE)))),"not eligible","")</f>
        <v>not eligible</v>
      </c>
    </row>
    <row r="591" spans="2:7">
      <c r="B591" s="51" t="s">
        <v>541</v>
      </c>
      <c r="C591" s="83" t="e">
        <f t="shared" si="47"/>
        <v>#N/A</v>
      </c>
      <c r="D591" s="52" t="e">
        <f t="shared" si="52"/>
        <v>#N/A</v>
      </c>
      <c r="E591" s="53">
        <v>2.178240740740741E-2</v>
      </c>
      <c r="F591" s="54" t="e">
        <f t="shared" si="53"/>
        <v>#N/A</v>
      </c>
      <c r="G591" t="str">
        <f>IF((ISERROR((VLOOKUP(B591,'Aqua Calcs'!C$2:C$1000,1,FALSE)))),"not eligible","")</f>
        <v>not eligible</v>
      </c>
    </row>
    <row r="592" spans="2:7">
      <c r="B592" s="51" t="s">
        <v>542</v>
      </c>
      <c r="C592" s="83" t="e">
        <f t="shared" si="47"/>
        <v>#N/A</v>
      </c>
      <c r="D592" s="52" t="e">
        <f t="shared" si="52"/>
        <v>#N/A</v>
      </c>
      <c r="E592" s="53">
        <v>2.2175925925925932E-2</v>
      </c>
      <c r="F592" s="54" t="e">
        <f t="shared" si="53"/>
        <v>#N/A</v>
      </c>
      <c r="G592" t="str">
        <f>IF((ISERROR((VLOOKUP(B592,'Aqua Calcs'!C$2:C$1000,1,FALSE)))),"not eligible","")</f>
        <v>not eligible</v>
      </c>
    </row>
    <row r="593" spans="2:7">
      <c r="B593" s="51" t="s">
        <v>543</v>
      </c>
      <c r="C593" s="83" t="e">
        <f t="shared" si="47"/>
        <v>#N/A</v>
      </c>
      <c r="D593" s="52" t="e">
        <f t="shared" si="52"/>
        <v>#N/A</v>
      </c>
      <c r="E593" s="53">
        <v>2.2696759259259257E-2</v>
      </c>
      <c r="F593" s="54" t="e">
        <f t="shared" si="53"/>
        <v>#N/A</v>
      </c>
      <c r="G593" t="str">
        <f>IF((ISERROR((VLOOKUP(B593,'Aqua Calcs'!C$2:C$1000,1,FALSE)))),"not eligible","")</f>
        <v>not eligible</v>
      </c>
    </row>
    <row r="594" spans="2:7">
      <c r="B594" s="51" t="s">
        <v>544</v>
      </c>
      <c r="C594" s="83" t="e">
        <f t="shared" si="47"/>
        <v>#N/A</v>
      </c>
      <c r="D594" s="52" t="e">
        <f t="shared" si="52"/>
        <v>#N/A</v>
      </c>
      <c r="E594" s="53">
        <v>2.3009259259259271E-2</v>
      </c>
      <c r="F594" s="54" t="e">
        <f t="shared" si="53"/>
        <v>#N/A</v>
      </c>
      <c r="G594" t="str">
        <f>IF((ISERROR((VLOOKUP(B594,'Aqua Calcs'!C$2:C$1000,1,FALSE)))),"not eligible","")</f>
        <v>not eligible</v>
      </c>
    </row>
    <row r="595" spans="2:7">
      <c r="B595" s="51" t="s">
        <v>545</v>
      </c>
      <c r="C595" s="83" t="e">
        <f t="shared" si="47"/>
        <v>#N/A</v>
      </c>
      <c r="D595" s="52" t="e">
        <f t="shared" si="52"/>
        <v>#N/A</v>
      </c>
      <c r="E595" s="53">
        <v>2.3564814814814823E-2</v>
      </c>
      <c r="F595" s="54" t="e">
        <f t="shared" si="53"/>
        <v>#N/A</v>
      </c>
      <c r="G595" t="str">
        <f>IF((ISERROR((VLOOKUP(B595,'Aqua Calcs'!C$2:C$1000,1,FALSE)))),"not eligible","")</f>
        <v>not eligible</v>
      </c>
    </row>
    <row r="596" spans="2:7">
      <c r="B596" s="51" t="s">
        <v>546</v>
      </c>
      <c r="C596" s="83" t="e">
        <f t="shared" si="47"/>
        <v>#N/A</v>
      </c>
      <c r="D596" s="52" t="e">
        <f t="shared" si="52"/>
        <v>#N/A</v>
      </c>
      <c r="E596" s="53">
        <v>2.4039351851851853E-2</v>
      </c>
      <c r="F596" s="54" t="e">
        <f t="shared" si="53"/>
        <v>#N/A</v>
      </c>
      <c r="G596" t="str">
        <f>IF((ISERROR((VLOOKUP(B596,'Aqua Calcs'!C$2:C$1000,1,FALSE)))),"not eligible","")</f>
        <v>not eligible</v>
      </c>
    </row>
    <row r="597" spans="2:7">
      <c r="B597" s="51" t="s">
        <v>406</v>
      </c>
      <c r="C597" s="83" t="str">
        <f t="shared" si="47"/>
        <v>F13/14</v>
      </c>
      <c r="D597" s="52" t="str">
        <f t="shared" si="52"/>
        <v>Team Viper</v>
      </c>
      <c r="E597" s="53">
        <v>2.1481481481481476E-2</v>
      </c>
      <c r="F597" s="54">
        <f t="shared" si="53"/>
        <v>10000</v>
      </c>
      <c r="G597" t="str">
        <f>IF((ISERROR((VLOOKUP(B597,'Aqua Calcs'!C$2:C$1000,1,FALSE)))),"not eligible","")</f>
        <v/>
      </c>
    </row>
    <row r="598" spans="2:7">
      <c r="B598" s="51" t="s">
        <v>411</v>
      </c>
      <c r="C598" s="83" t="str">
        <f t="shared" si="47"/>
        <v>F13/14</v>
      </c>
      <c r="D598" s="52" t="str">
        <f t="shared" si="52"/>
        <v>Tri Sport Epping</v>
      </c>
      <c r="E598" s="53">
        <v>2.2060185185185197E-2</v>
      </c>
      <c r="F598" s="54">
        <f t="shared" si="53"/>
        <v>9737.6705141657858</v>
      </c>
      <c r="G598" t="str">
        <f>IF((ISERROR((VLOOKUP(B598,'Aqua Calcs'!C$2:C$1000,1,FALSE)))),"not eligible","")</f>
        <v/>
      </c>
    </row>
    <row r="599" spans="2:7">
      <c r="B599" s="51" t="s">
        <v>547</v>
      </c>
      <c r="C599" s="83" t="str">
        <f t="shared" si="47"/>
        <v>F13/14</v>
      </c>
      <c r="D599" s="52" t="str">
        <f t="shared" si="52"/>
        <v xml:space="preserve">Biggleswade AC </v>
      </c>
      <c r="E599" s="53">
        <v>2.3252314814814823E-2</v>
      </c>
      <c r="F599" s="54">
        <f t="shared" si="53"/>
        <v>9238.4270781483265</v>
      </c>
      <c r="G599" t="str">
        <f>IF((ISERROR((VLOOKUP(B599,'Aqua Calcs'!C$2:C$1000,1,FALSE)))),"not eligible","")</f>
        <v/>
      </c>
    </row>
    <row r="600" spans="2:7">
      <c r="B600" s="51" t="s">
        <v>548</v>
      </c>
      <c r="C600" s="83" t="e">
        <f t="shared" si="47"/>
        <v>#N/A</v>
      </c>
      <c r="D600" s="52" t="e">
        <f t="shared" si="52"/>
        <v>#N/A</v>
      </c>
      <c r="E600" s="53">
        <v>2.3483796296296308E-2</v>
      </c>
      <c r="F600" s="54" t="e">
        <f t="shared" si="53"/>
        <v>#N/A</v>
      </c>
      <c r="G600" t="str">
        <f>IF((ISERROR((VLOOKUP(B600,'Aqua Calcs'!C$2:C$1000,1,FALSE)))),"not eligible","")</f>
        <v>not eligible</v>
      </c>
    </row>
    <row r="601" spans="2:7">
      <c r="B601" s="51" t="s">
        <v>413</v>
      </c>
      <c r="C601" s="83" t="e">
        <f t="shared" si="47"/>
        <v>#N/A</v>
      </c>
      <c r="D601" s="52" t="e">
        <f t="shared" si="52"/>
        <v>#N/A</v>
      </c>
      <c r="E601" s="53">
        <v>2.4270833333333325E-2</v>
      </c>
      <c r="F601" s="54" t="e">
        <f t="shared" si="53"/>
        <v>#N/A</v>
      </c>
      <c r="G601" t="str">
        <f>IF((ISERROR((VLOOKUP(B601,'Aqua Calcs'!C$2:C$1000,1,FALSE)))),"not eligible","")</f>
        <v>not eligible</v>
      </c>
    </row>
    <row r="602" spans="2:7">
      <c r="B602" s="51" t="s">
        <v>386</v>
      </c>
      <c r="C602" s="83" t="e">
        <f t="shared" si="47"/>
        <v>#N/A</v>
      </c>
      <c r="D602" s="52" t="e">
        <f t="shared" si="52"/>
        <v>#N/A</v>
      </c>
      <c r="E602" s="53">
        <v>2.4652777777777773E-2</v>
      </c>
      <c r="F602" s="54" t="e">
        <f t="shared" si="53"/>
        <v>#N/A</v>
      </c>
      <c r="G602" t="str">
        <f>IF((ISERROR((VLOOKUP(B602,'Aqua Calcs'!C$2:C$1000,1,FALSE)))),"not eligible","")</f>
        <v>not eligible</v>
      </c>
    </row>
    <row r="603" spans="2:7">
      <c r="B603" s="51" t="s">
        <v>392</v>
      </c>
      <c r="C603" s="83" t="e">
        <f t="shared" si="47"/>
        <v>#N/A</v>
      </c>
      <c r="D603" s="52" t="e">
        <f t="shared" si="52"/>
        <v>#N/A</v>
      </c>
      <c r="E603" s="53">
        <v>2.5879629629629627E-2</v>
      </c>
      <c r="F603" s="54" t="e">
        <f t="shared" si="53"/>
        <v>#N/A</v>
      </c>
      <c r="G603" t="str">
        <f>IF((ISERROR((VLOOKUP(B603,'Aqua Calcs'!C$2:C$1000,1,FALSE)))),"not eligible","")</f>
        <v>not eligible</v>
      </c>
    </row>
    <row r="604" spans="2:7">
      <c r="B604" s="51" t="s">
        <v>381</v>
      </c>
      <c r="C604" s="83" t="str">
        <f t="shared" si="47"/>
        <v>F13/14</v>
      </c>
      <c r="D604" s="52" t="str">
        <f t="shared" si="52"/>
        <v>Tri Anglia</v>
      </c>
      <c r="E604" s="53">
        <v>2.6053240740740752E-2</v>
      </c>
      <c r="F604" s="54">
        <f t="shared" si="53"/>
        <v>8245.2243447356668</v>
      </c>
      <c r="G604" t="str">
        <f>IF((ISERROR((VLOOKUP(B604,'Aqua Calcs'!C$2:C$1000,1,FALSE)))),"not eligible","")</f>
        <v/>
      </c>
    </row>
    <row r="605" spans="2:7">
      <c r="B605" s="51" t="s">
        <v>398</v>
      </c>
      <c r="C605" s="83" t="e">
        <f t="shared" si="47"/>
        <v>#N/A</v>
      </c>
      <c r="D605" s="52" t="e">
        <f t="shared" si="52"/>
        <v>#N/A</v>
      </c>
      <c r="E605" s="53">
        <v>2.6527777777777775E-2</v>
      </c>
      <c r="F605" s="54" t="e">
        <f t="shared" si="53"/>
        <v>#N/A</v>
      </c>
      <c r="G605" t="str">
        <f>IF((ISERROR((VLOOKUP(B605,'Aqua Calcs'!C$2:C$1000,1,FALSE)))),"not eligible","")</f>
        <v>not eligible</v>
      </c>
    </row>
    <row r="606" spans="2:7">
      <c r="B606" s="51" t="s">
        <v>549</v>
      </c>
      <c r="C606" s="83" t="e">
        <f t="shared" si="47"/>
        <v>#N/A</v>
      </c>
      <c r="D606" s="52" t="e">
        <f t="shared" si="52"/>
        <v>#N/A</v>
      </c>
      <c r="E606" s="53">
        <v>2.8032407407407409E-2</v>
      </c>
      <c r="F606" s="54" t="e">
        <f t="shared" si="53"/>
        <v>#N/A</v>
      </c>
      <c r="G606" t="str">
        <f>IF((ISERROR((VLOOKUP(B606,'Aqua Calcs'!C$2:C$1000,1,FALSE)))),"not eligible","")</f>
        <v>not eligible</v>
      </c>
    </row>
    <row r="607" spans="2:7">
      <c r="B607" s="51" t="s">
        <v>550</v>
      </c>
      <c r="C607" s="83" t="e">
        <f t="shared" si="47"/>
        <v>#N/A</v>
      </c>
      <c r="D607" s="52" t="e">
        <f t="shared" si="52"/>
        <v>#N/A</v>
      </c>
      <c r="E607" s="53">
        <v>2.8923611111111108E-2</v>
      </c>
      <c r="F607" s="54" t="e">
        <f t="shared" si="53"/>
        <v>#N/A</v>
      </c>
      <c r="G607" t="str">
        <f>IF((ISERROR((VLOOKUP(B607,'Aqua Calcs'!C$2:C$1000,1,FALSE)))),"not eligible","")</f>
        <v>not eligible</v>
      </c>
    </row>
    <row r="608" spans="2:7">
      <c r="B608" s="51" t="s">
        <v>551</v>
      </c>
      <c r="C608" s="83" t="str">
        <f t="shared" si="47"/>
        <v>F13/14</v>
      </c>
      <c r="D608" s="52" t="str">
        <f t="shared" si="52"/>
        <v>Cambridge Tri Club</v>
      </c>
      <c r="E608" s="53">
        <v>2.989583333333333E-2</v>
      </c>
      <c r="F608" s="54">
        <f t="shared" si="53"/>
        <v>7185.4432830042579</v>
      </c>
      <c r="G608" t="str">
        <f>IF((ISERROR((VLOOKUP(B608,'Aqua Calcs'!C$2:C$1000,1,FALSE)))),"not eligible","")</f>
        <v/>
      </c>
    </row>
    <row r="609" spans="2:7">
      <c r="B609" s="51" t="s">
        <v>552</v>
      </c>
      <c r="C609" s="83" t="e">
        <f t="shared" si="47"/>
        <v>#N/A</v>
      </c>
      <c r="D609" s="52" t="e">
        <f t="shared" si="52"/>
        <v>#N/A</v>
      </c>
      <c r="E609" s="53">
        <v>3.1261574074074067E-2</v>
      </c>
      <c r="F609" s="54" t="e">
        <f t="shared" si="53"/>
        <v>#N/A</v>
      </c>
      <c r="G609" t="str">
        <f>IF((ISERROR((VLOOKUP(B609,'Aqua Calcs'!C$2:C$1000,1,FALSE)))),"not eligible","")</f>
        <v>not eligible</v>
      </c>
    </row>
    <row r="610" spans="2:7">
      <c r="B610" s="51" t="s">
        <v>403</v>
      </c>
      <c r="C610" s="83" t="str">
        <f t="shared" si="47"/>
        <v>F13/14</v>
      </c>
      <c r="D610" s="52" t="str">
        <f t="shared" si="52"/>
        <v>Cambridge Tri Club</v>
      </c>
      <c r="E610" s="53">
        <v>3.1631944444444449E-2</v>
      </c>
      <c r="F610" s="54">
        <f t="shared" si="53"/>
        <v>6791.0720819612125</v>
      </c>
      <c r="G610" t="str">
        <f>IF((ISERROR((VLOOKUP(B610,'Aqua Calcs'!C$2:C$1000,1,FALSE)))),"not eligible","")</f>
        <v/>
      </c>
    </row>
    <row r="611" spans="2:7">
      <c r="B611" s="51" t="s">
        <v>553</v>
      </c>
      <c r="C611" s="83" t="e">
        <f t="shared" si="47"/>
        <v>#N/A</v>
      </c>
      <c r="D611" s="52" t="e">
        <f t="shared" si="52"/>
        <v>#N/A</v>
      </c>
      <c r="E611" s="53">
        <v>3.530092592592593E-2</v>
      </c>
      <c r="F611" s="54" t="e">
        <f t="shared" si="53"/>
        <v>#N/A</v>
      </c>
      <c r="G611" t="str">
        <f>IF((ISERROR((VLOOKUP(B611,'Aqua Calcs'!C$2:C$1000,1,FALSE)))),"not eligible","")</f>
        <v>not eligible</v>
      </c>
    </row>
    <row r="612" spans="2:7">
      <c r="B612" s="51" t="s">
        <v>438</v>
      </c>
      <c r="C612" s="83" t="e">
        <f t="shared" si="47"/>
        <v>#N/A</v>
      </c>
      <c r="D612" s="52" t="e">
        <f t="shared" si="52"/>
        <v>#N/A</v>
      </c>
      <c r="E612" s="53">
        <v>2.0081018518518512E-2</v>
      </c>
      <c r="F612" s="54" t="e">
        <f t="shared" si="53"/>
        <v>#N/A</v>
      </c>
      <c r="G612" t="str">
        <f>IF((ISERROR((VLOOKUP(B612,'Aqua Calcs'!C$2:C$1000,1,FALSE)))),"not eligible","")</f>
        <v>not eligible</v>
      </c>
    </row>
    <row r="613" spans="2:7">
      <c r="B613" s="51" t="s">
        <v>470</v>
      </c>
      <c r="C613" s="83" t="str">
        <f t="shared" si="47"/>
        <v>M13/14</v>
      </c>
      <c r="D613" s="52" t="str">
        <f t="shared" si="52"/>
        <v>Ipswich Tri Club</v>
      </c>
      <c r="E613" s="53">
        <v>2.0891203703703703E-2</v>
      </c>
      <c r="F613" s="54">
        <f t="shared" si="53"/>
        <v>9612.1883656509672</v>
      </c>
      <c r="G613" t="str">
        <f>IF((ISERROR((VLOOKUP(B613,'Aqua Calcs'!C$2:C$1000,1,FALSE)))),"not eligible","")</f>
        <v/>
      </c>
    </row>
    <row r="614" spans="2:7">
      <c r="B614" s="51" t="s">
        <v>468</v>
      </c>
      <c r="C614" s="83" t="e">
        <f t="shared" si="47"/>
        <v>#N/A</v>
      </c>
      <c r="D614" s="52" t="e">
        <f t="shared" si="52"/>
        <v>#N/A</v>
      </c>
      <c r="E614" s="53">
        <v>2.19212962962963E-2</v>
      </c>
      <c r="F614" s="54" t="e">
        <f t="shared" si="53"/>
        <v>#N/A</v>
      </c>
      <c r="G614" t="str">
        <f>IF((ISERROR((VLOOKUP(B614,'Aqua Calcs'!C$2:C$1000,1,FALSE)))),"not eligible","")</f>
        <v>not eligible</v>
      </c>
    </row>
    <row r="615" spans="2:7">
      <c r="B615" s="51" t="s">
        <v>466</v>
      </c>
      <c r="C615" s="83" t="str">
        <f t="shared" si="47"/>
        <v>M13/14</v>
      </c>
      <c r="D615" s="52" t="str">
        <f t="shared" si="52"/>
        <v>Cambridge Tri Club</v>
      </c>
      <c r="E615" s="53">
        <v>2.1967592592592608E-2</v>
      </c>
      <c r="F615" s="54">
        <f t="shared" si="53"/>
        <v>9141.2012644889273</v>
      </c>
      <c r="G615" t="str">
        <f>IF((ISERROR((VLOOKUP(B615,'Aqua Calcs'!C$2:C$1000,1,FALSE)))),"not eligible","")</f>
        <v/>
      </c>
    </row>
    <row r="616" spans="2:7">
      <c r="B616" s="51" t="s">
        <v>448</v>
      </c>
      <c r="C616" s="83" t="str">
        <f t="shared" si="47"/>
        <v>M13/14</v>
      </c>
      <c r="D616" s="52" t="str">
        <f t="shared" si="52"/>
        <v>Tri Anglia</v>
      </c>
      <c r="E616" s="53">
        <v>2.2743055555555544E-2</v>
      </c>
      <c r="F616" s="54">
        <f t="shared" si="53"/>
        <v>8829.5165394402047</v>
      </c>
      <c r="G616" t="str">
        <f>IF((ISERROR((VLOOKUP(B616,'Aqua Calcs'!C$2:C$1000,1,FALSE)))),"not eligible","")</f>
        <v/>
      </c>
    </row>
    <row r="617" spans="2:7">
      <c r="B617" s="51" t="s">
        <v>469</v>
      </c>
      <c r="C617" s="83" t="e">
        <f t="shared" si="47"/>
        <v>#N/A</v>
      </c>
      <c r="D617" s="52" t="e">
        <f t="shared" si="52"/>
        <v>#N/A</v>
      </c>
      <c r="E617" s="53">
        <v>2.3333333333333345E-2</v>
      </c>
      <c r="F617" s="54" t="e">
        <f t="shared" si="53"/>
        <v>#N/A</v>
      </c>
      <c r="G617" t="str">
        <f>IF((ISERROR((VLOOKUP(B617,'Aqua Calcs'!C$2:C$1000,1,FALSE)))),"not eligible","")</f>
        <v>not eligible</v>
      </c>
    </row>
    <row r="618" spans="2:7">
      <c r="B618" s="51" t="s">
        <v>65</v>
      </c>
      <c r="C618" s="83" t="e">
        <f t="shared" si="47"/>
        <v>#N/A</v>
      </c>
      <c r="D618" s="52" t="e">
        <f t="shared" si="52"/>
        <v>#N/A</v>
      </c>
      <c r="E618" s="53">
        <v>2.3356481481481492E-2</v>
      </c>
      <c r="F618" s="54" t="e">
        <f t="shared" si="53"/>
        <v>#N/A</v>
      </c>
      <c r="G618" t="str">
        <f>IF((ISERROR((VLOOKUP(B618,'Aqua Calcs'!C$2:C$1000,1,FALSE)))),"not eligible","")</f>
        <v>not eligible</v>
      </c>
    </row>
    <row r="619" spans="2:7">
      <c r="B619" s="51" t="s">
        <v>554</v>
      </c>
      <c r="C619" s="83" t="e">
        <f t="shared" si="47"/>
        <v>#N/A</v>
      </c>
      <c r="D619" s="52" t="e">
        <f t="shared" ref="D619:D634" si="54">VLOOKUP(B619,name,3,FALSE)</f>
        <v>#N/A</v>
      </c>
      <c r="E619" s="53">
        <v>2.3460648148148161E-2</v>
      </c>
      <c r="F619" s="54" t="e">
        <f t="shared" ref="F619:F634" si="55">(VLOOKUP(C619,C$515:E$522,3,FALSE))/(E619/10000)</f>
        <v>#N/A</v>
      </c>
      <c r="G619" t="str">
        <f>IF((ISERROR((VLOOKUP(B619,'Aqua Calcs'!C$2:C$1000,1,FALSE)))),"not eligible","")</f>
        <v>not eligible</v>
      </c>
    </row>
    <row r="620" spans="2:7">
      <c r="B620" s="51" t="s">
        <v>467</v>
      </c>
      <c r="C620" s="83" t="e">
        <f t="shared" si="47"/>
        <v>#N/A</v>
      </c>
      <c r="D620" s="52" t="e">
        <f t="shared" si="54"/>
        <v>#N/A</v>
      </c>
      <c r="E620" s="53">
        <v>2.3807870370370382E-2</v>
      </c>
      <c r="F620" s="54" t="e">
        <f t="shared" si="55"/>
        <v>#N/A</v>
      </c>
      <c r="G620" t="str">
        <f>IF((ISERROR((VLOOKUP(B620,'Aqua Calcs'!C$2:C$1000,1,FALSE)))),"not eligible","")</f>
        <v>not eligible</v>
      </c>
    </row>
    <row r="621" spans="2:7">
      <c r="B621" s="51" t="s">
        <v>43</v>
      </c>
      <c r="C621" s="83" t="str">
        <f t="shared" si="47"/>
        <v>M13/14</v>
      </c>
      <c r="D621" s="52" t="str">
        <f t="shared" si="54"/>
        <v>East Essex Tri Club</v>
      </c>
      <c r="E621" s="53">
        <v>2.3900462962962971E-2</v>
      </c>
      <c r="F621" s="54">
        <f t="shared" si="55"/>
        <v>8401.9370460048376</v>
      </c>
      <c r="G621" t="str">
        <f>IF((ISERROR((VLOOKUP(B621,'Aqua Calcs'!C$2:C$1000,1,FALSE)))),"not eligible","")</f>
        <v/>
      </c>
    </row>
    <row r="622" spans="2:7">
      <c r="B622" s="51" t="s">
        <v>555</v>
      </c>
      <c r="C622" s="83" t="e">
        <f t="shared" si="47"/>
        <v>#N/A</v>
      </c>
      <c r="D622" s="52" t="e">
        <f t="shared" si="54"/>
        <v>#N/A</v>
      </c>
      <c r="E622" s="53">
        <v>2.4930555555555553E-2</v>
      </c>
      <c r="F622" s="54" t="e">
        <f t="shared" si="55"/>
        <v>#N/A</v>
      </c>
      <c r="G622" t="str">
        <f>IF((ISERROR((VLOOKUP(B622,'Aqua Calcs'!C$2:C$1000,1,FALSE)))),"not eligible","")</f>
        <v>not eligible</v>
      </c>
    </row>
    <row r="623" spans="2:7">
      <c r="B623" s="51" t="s">
        <v>556</v>
      </c>
      <c r="C623" s="83" t="e">
        <f t="shared" si="47"/>
        <v>#N/A</v>
      </c>
      <c r="D623" s="52" t="e">
        <f t="shared" si="54"/>
        <v>#N/A</v>
      </c>
      <c r="E623" s="53">
        <v>2.508101851851853E-2</v>
      </c>
      <c r="F623" s="54" t="e">
        <f t="shared" si="55"/>
        <v>#N/A</v>
      </c>
      <c r="G623" t="str">
        <f>IF((ISERROR((VLOOKUP(B623,'Aqua Calcs'!C$2:C$1000,1,FALSE)))),"not eligible","")</f>
        <v>not eligible</v>
      </c>
    </row>
    <row r="624" spans="2:7">
      <c r="B624" s="51" t="s">
        <v>464</v>
      </c>
      <c r="C624" s="83" t="e">
        <f t="shared" si="47"/>
        <v>#N/A</v>
      </c>
      <c r="D624" s="52" t="e">
        <f t="shared" si="54"/>
        <v>#N/A</v>
      </c>
      <c r="E624" s="53">
        <v>2.5208333333333333E-2</v>
      </c>
      <c r="F624" s="54" t="e">
        <f t="shared" si="55"/>
        <v>#N/A</v>
      </c>
      <c r="G624" t="str">
        <f>IF((ISERROR((VLOOKUP(B624,'Aqua Calcs'!C$2:C$1000,1,FALSE)))),"not eligible","")</f>
        <v>not eligible</v>
      </c>
    </row>
    <row r="625" spans="2:7">
      <c r="B625" s="51" t="s">
        <v>449</v>
      </c>
      <c r="C625" s="83" t="e">
        <f t="shared" si="47"/>
        <v>#N/A</v>
      </c>
      <c r="D625" s="52" t="e">
        <f t="shared" si="54"/>
        <v>#N/A</v>
      </c>
      <c r="E625" s="53">
        <v>2.5671296296296303E-2</v>
      </c>
      <c r="F625" s="54" t="e">
        <f t="shared" si="55"/>
        <v>#N/A</v>
      </c>
      <c r="G625" t="str">
        <f>IF((ISERROR((VLOOKUP(B625,'Aqua Calcs'!C$2:C$1000,1,FALSE)))),"not eligible","")</f>
        <v>not eligible</v>
      </c>
    </row>
    <row r="626" spans="2:7">
      <c r="B626" s="51" t="s">
        <v>557</v>
      </c>
      <c r="C626" s="83" t="e">
        <f t="shared" si="47"/>
        <v>#N/A</v>
      </c>
      <c r="D626" s="52" t="e">
        <f t="shared" si="54"/>
        <v>#N/A</v>
      </c>
      <c r="E626" s="53">
        <v>2.5879629629629641E-2</v>
      </c>
      <c r="F626" s="54" t="e">
        <f t="shared" si="55"/>
        <v>#N/A</v>
      </c>
      <c r="G626" t="str">
        <f>IF((ISERROR((VLOOKUP(B626,'Aqua Calcs'!C$2:C$1000,1,FALSE)))),"not eligible","")</f>
        <v>not eligible</v>
      </c>
    </row>
    <row r="627" spans="2:7">
      <c r="B627" s="51" t="s">
        <v>61</v>
      </c>
      <c r="C627" s="83" t="str">
        <f t="shared" si="47"/>
        <v>M13/14</v>
      </c>
      <c r="D627" s="52" t="str">
        <f t="shared" si="54"/>
        <v>East Essex Tri Club</v>
      </c>
      <c r="E627" s="53">
        <v>2.6770833333333341E-2</v>
      </c>
      <c r="F627" s="54">
        <f t="shared" si="55"/>
        <v>7501.0808473843454</v>
      </c>
      <c r="G627" t="str">
        <f>IF((ISERROR((VLOOKUP(B627,'Aqua Calcs'!C$2:C$1000,1,FALSE)))),"not eligible","")</f>
        <v/>
      </c>
    </row>
    <row r="628" spans="2:7">
      <c r="B628" s="51" t="s">
        <v>558</v>
      </c>
      <c r="C628" s="83" t="e">
        <f t="shared" si="47"/>
        <v>#N/A</v>
      </c>
      <c r="D628" s="52" t="e">
        <f t="shared" si="54"/>
        <v>#N/A</v>
      </c>
      <c r="E628" s="53">
        <v>2.75E-2</v>
      </c>
      <c r="F628" s="54" t="e">
        <f t="shared" si="55"/>
        <v>#N/A</v>
      </c>
      <c r="G628" t="str">
        <f>IF((ISERROR((VLOOKUP(B628,'Aqua Calcs'!C$2:C$1000,1,FALSE)))),"not eligible","")</f>
        <v>not eligible</v>
      </c>
    </row>
    <row r="629" spans="2:7">
      <c r="B629" s="51" t="s">
        <v>559</v>
      </c>
      <c r="C629" s="83" t="e">
        <f t="shared" si="47"/>
        <v>#N/A</v>
      </c>
      <c r="D629" s="52" t="e">
        <f t="shared" si="54"/>
        <v>#N/A</v>
      </c>
      <c r="E629" s="53">
        <v>2.7685185185185188E-2</v>
      </c>
      <c r="F629" s="54" t="e">
        <f t="shared" si="55"/>
        <v>#N/A</v>
      </c>
      <c r="G629" t="str">
        <f>IF((ISERROR((VLOOKUP(B629,'Aqua Calcs'!C$2:C$1000,1,FALSE)))),"not eligible","")</f>
        <v>not eligible</v>
      </c>
    </row>
    <row r="630" spans="2:7">
      <c r="B630" s="51" t="s">
        <v>560</v>
      </c>
      <c r="C630" s="83" t="e">
        <f t="shared" si="47"/>
        <v>#N/A</v>
      </c>
      <c r="D630" s="52" t="e">
        <f t="shared" si="54"/>
        <v>#N/A</v>
      </c>
      <c r="E630" s="53">
        <v>2.8368055555555549E-2</v>
      </c>
      <c r="F630" s="54" t="e">
        <f t="shared" si="55"/>
        <v>#N/A</v>
      </c>
      <c r="G630" t="str">
        <f>IF((ISERROR((VLOOKUP(B630,'Aqua Calcs'!C$2:C$1000,1,FALSE)))),"not eligible","")</f>
        <v>not eligible</v>
      </c>
    </row>
    <row r="631" spans="2:7">
      <c r="B631" s="51" t="s">
        <v>561</v>
      </c>
      <c r="C631" s="83" t="e">
        <f t="shared" si="47"/>
        <v>#N/A</v>
      </c>
      <c r="D631" s="52" t="e">
        <f t="shared" si="54"/>
        <v>#N/A</v>
      </c>
      <c r="E631" s="53">
        <v>2.8738425925925945E-2</v>
      </c>
      <c r="F631" s="54" t="e">
        <f t="shared" si="55"/>
        <v>#N/A</v>
      </c>
      <c r="G631" t="str">
        <f>IF((ISERROR((VLOOKUP(B631,'Aqua Calcs'!C$2:C$1000,1,FALSE)))),"not eligible","")</f>
        <v>not eligible</v>
      </c>
    </row>
    <row r="632" spans="2:7">
      <c r="B632" s="51" t="s">
        <v>562</v>
      </c>
      <c r="C632" s="83" t="e">
        <f t="shared" si="47"/>
        <v>#N/A</v>
      </c>
      <c r="D632" s="52" t="e">
        <f t="shared" si="54"/>
        <v>#N/A</v>
      </c>
      <c r="E632" s="53">
        <v>2.957175925925927E-2</v>
      </c>
      <c r="F632" s="54" t="e">
        <f t="shared" si="55"/>
        <v>#N/A</v>
      </c>
      <c r="G632" t="str">
        <f>IF((ISERROR((VLOOKUP(B632,'Aqua Calcs'!C$2:C$1000,1,FALSE)))),"not eligible","")</f>
        <v>not eligible</v>
      </c>
    </row>
    <row r="633" spans="2:7">
      <c r="B633" s="51" t="s">
        <v>563</v>
      </c>
      <c r="C633" s="83" t="e">
        <f t="shared" si="47"/>
        <v>#N/A</v>
      </c>
      <c r="D633" s="52" t="e">
        <f t="shared" si="54"/>
        <v>#N/A</v>
      </c>
      <c r="E633" s="53">
        <v>3.1331018518518522E-2</v>
      </c>
      <c r="F633" s="54" t="e">
        <f t="shared" si="55"/>
        <v>#N/A</v>
      </c>
      <c r="G633" t="str">
        <f>IF((ISERROR((VLOOKUP(B633,'Aqua Calcs'!C$2:C$1000,1,FALSE)))),"not eligible","")</f>
        <v>not eligible</v>
      </c>
    </row>
    <row r="634" spans="2:7" ht="13.5" thickBot="1">
      <c r="B634" s="55" t="s">
        <v>564</v>
      </c>
      <c r="C634" s="84" t="e">
        <f>VLOOKUP(B634,name,2,FALSE)</f>
        <v>#N/A</v>
      </c>
      <c r="D634" s="52" t="e">
        <f t="shared" si="54"/>
        <v>#N/A</v>
      </c>
      <c r="E634" s="106">
        <v>3.300925925925928E-2</v>
      </c>
      <c r="F634" s="54" t="e">
        <f t="shared" si="55"/>
        <v>#N/A</v>
      </c>
      <c r="G634" t="str">
        <f>IF((ISERROR((VLOOKUP(B634,'Aqua Calcs'!C$2:C$1000,1,FALSE)))),"not eligible","")</f>
        <v>not eligible</v>
      </c>
    </row>
    <row r="637" spans="2:7" ht="15.75">
      <c r="B637" s="68" t="s">
        <v>23</v>
      </c>
      <c r="C637" s="68"/>
    </row>
    <row r="638" spans="2:7" ht="13.5" thickBot="1">
      <c r="B638" s="69" t="s">
        <v>3</v>
      </c>
      <c r="C638" s="69"/>
      <c r="D638" s="70" t="s">
        <v>471</v>
      </c>
      <c r="E638" s="70" t="s">
        <v>14</v>
      </c>
      <c r="F638" s="71" t="s">
        <v>9</v>
      </c>
    </row>
    <row r="639" spans="2:7">
      <c r="B639" s="47" t="s">
        <v>39</v>
      </c>
      <c r="C639" s="82" t="s">
        <v>107</v>
      </c>
      <c r="D639" s="48"/>
      <c r="E639" s="53">
        <v>6.1805555555555225E-3</v>
      </c>
      <c r="F639" s="50"/>
      <c r="G639" t="str">
        <f>IF((ISERROR((VLOOKUP(B639,'Aqua Calcs'!C$2:C$1000,1,FALSE)))),"not eligible","")</f>
        <v/>
      </c>
    </row>
    <row r="640" spans="2:7">
      <c r="B640" s="51" t="s">
        <v>39</v>
      </c>
      <c r="C640" s="83" t="s">
        <v>153</v>
      </c>
      <c r="D640" s="52"/>
      <c r="E640" s="53">
        <v>9.6296296296295991E-3</v>
      </c>
      <c r="F640" s="54"/>
      <c r="G640" t="str">
        <f>IF((ISERROR((VLOOKUP(B640,'Aqua Calcs'!C$2:C$1000,1,FALSE)))),"not eligible","")</f>
        <v/>
      </c>
    </row>
    <row r="641" spans="2:7">
      <c r="B641" s="51" t="s">
        <v>39</v>
      </c>
      <c r="C641" s="83" t="s">
        <v>252</v>
      </c>
      <c r="D641" s="52"/>
      <c r="E641" s="53">
        <v>1.6053240740740771E-2</v>
      </c>
      <c r="F641" s="54"/>
      <c r="G641" t="str">
        <f>IF((ISERROR((VLOOKUP(B641,'Aqua Calcs'!C$2:C$1000,1,FALSE)))),"not eligible","")</f>
        <v/>
      </c>
    </row>
    <row r="642" spans="2:7">
      <c r="B642" s="51" t="s">
        <v>39</v>
      </c>
      <c r="C642" s="83" t="s">
        <v>378</v>
      </c>
      <c r="D642" s="52"/>
      <c r="E642" s="53">
        <v>2.0034722222222301E-2</v>
      </c>
      <c r="F642" s="54"/>
      <c r="G642" t="str">
        <f>IF((ISERROR((VLOOKUP(B642,'Aqua Calcs'!C$2:C$1000,1,FALSE)))),"not eligible","")</f>
        <v/>
      </c>
    </row>
    <row r="643" spans="2:7">
      <c r="B643" s="51" t="s">
        <v>39</v>
      </c>
      <c r="C643" s="83" t="s">
        <v>136</v>
      </c>
      <c r="D643" s="52"/>
      <c r="E643" s="53">
        <v>5.7291666666666186E-3</v>
      </c>
      <c r="F643" s="54"/>
      <c r="G643" t="str">
        <f>IF((ISERROR((VLOOKUP(B643,'Aqua Calcs'!C$2:C$1000,1,FALSE)))),"not eligible","")</f>
        <v/>
      </c>
    </row>
    <row r="644" spans="2:7">
      <c r="B644" s="51" t="s">
        <v>39</v>
      </c>
      <c r="C644" s="83" t="s">
        <v>203</v>
      </c>
      <c r="D644" s="52"/>
      <c r="E644" s="53">
        <v>1.0231481481481453E-2</v>
      </c>
      <c r="F644" s="54"/>
      <c r="G644" t="str">
        <f>IF((ISERROR((VLOOKUP(B644,'Aqua Calcs'!C$2:C$1000,1,FALSE)))),"not eligible","")</f>
        <v/>
      </c>
    </row>
    <row r="645" spans="2:7">
      <c r="B645" s="51" t="s">
        <v>39</v>
      </c>
      <c r="C645" s="83" t="s">
        <v>313</v>
      </c>
      <c r="D645" s="52"/>
      <c r="E645" s="53">
        <v>1.4340277777777855E-2</v>
      </c>
      <c r="F645" s="54"/>
      <c r="G645" t="str">
        <f>IF((ISERROR((VLOOKUP(B645,'Aqua Calcs'!C$2:C$1000,1,FALSE)))),"not eligible","")</f>
        <v/>
      </c>
    </row>
    <row r="646" spans="2:7">
      <c r="B646" s="51" t="s">
        <v>39</v>
      </c>
      <c r="C646" s="83" t="s">
        <v>423</v>
      </c>
      <c r="D646" s="52"/>
      <c r="E646" s="53">
        <v>1.8101851851851869E-2</v>
      </c>
      <c r="F646" s="54"/>
      <c r="G646" t="str">
        <f>IF((ISERROR((VLOOKUP(B646,'Aqua Calcs'!C$2:C$1000,1,FALSE)))),"not eligible","")</f>
        <v/>
      </c>
    </row>
    <row r="647" spans="2:7">
      <c r="B647" s="51" t="s">
        <v>149</v>
      </c>
      <c r="C647" s="83" t="e">
        <f t="shared" ref="C647:C733" si="56">VLOOKUP(B647,name,2,FALSE)</f>
        <v>#N/A</v>
      </c>
      <c r="D647" s="52" t="e">
        <f t="shared" ref="D647:D678" si="57">VLOOKUP(B647,name,3,FALSE)</f>
        <v>#N/A</v>
      </c>
      <c r="E647" s="53">
        <v>5.7291666666666186E-3</v>
      </c>
      <c r="F647" s="54" t="e">
        <f t="shared" ref="F647:F678" si="58">(VLOOKUP(C647,C$639:E$646,3,FALSE))/(E647/10000)</f>
        <v>#N/A</v>
      </c>
      <c r="G647" t="str">
        <f>IF((ISERROR((VLOOKUP(B647,'Aqua Calcs'!C$2:C$1000,1,FALSE)))),"not eligible","")</f>
        <v>not eligible</v>
      </c>
    </row>
    <row r="648" spans="2:7">
      <c r="B648" s="51" t="s">
        <v>138</v>
      </c>
      <c r="C648" s="83" t="str">
        <f t="shared" si="56"/>
        <v>M8</v>
      </c>
      <c r="D648" s="52" t="str">
        <f t="shared" si="57"/>
        <v>Tri Sport Epping</v>
      </c>
      <c r="E648" s="53">
        <v>6.1458333333332948E-3</v>
      </c>
      <c r="F648" s="54">
        <f t="shared" si="58"/>
        <v>9322.0338983050642</v>
      </c>
      <c r="G648" t="str">
        <f>IF((ISERROR((VLOOKUP(B648,'Aqua Calcs'!C$2:C$1000,1,FALSE)))),"not eligible","")</f>
        <v/>
      </c>
    </row>
    <row r="649" spans="2:7">
      <c r="B649" s="51" t="s">
        <v>120</v>
      </c>
      <c r="C649" s="83" t="str">
        <f t="shared" si="56"/>
        <v>F8</v>
      </c>
      <c r="D649" s="52" t="str">
        <f t="shared" si="57"/>
        <v>Tri Anglia</v>
      </c>
      <c r="E649" s="53">
        <v>6.1805555555555225E-3</v>
      </c>
      <c r="F649" s="54">
        <f t="shared" si="58"/>
        <v>10000</v>
      </c>
      <c r="G649" t="str">
        <f>IF((ISERROR((VLOOKUP(B649,'Aqua Calcs'!C$2:C$1000,1,FALSE)))),"not eligible","")</f>
        <v/>
      </c>
    </row>
    <row r="650" spans="2:7">
      <c r="B650" s="51" t="s">
        <v>123</v>
      </c>
      <c r="C650" s="83" t="str">
        <f t="shared" si="56"/>
        <v>F8</v>
      </c>
      <c r="D650" s="52" t="str">
        <f t="shared" si="57"/>
        <v>Tri Sport Epping</v>
      </c>
      <c r="E650" s="53">
        <v>6.4583333333332882E-3</v>
      </c>
      <c r="F650" s="54">
        <f t="shared" si="58"/>
        <v>9569.892473118296</v>
      </c>
      <c r="G650" t="str">
        <f>IF((ISERROR((VLOOKUP(B650,'Aqua Calcs'!C$2:C$1000,1,FALSE)))),"not eligible","")</f>
        <v/>
      </c>
    </row>
    <row r="651" spans="2:7">
      <c r="B651" s="51" t="s">
        <v>72</v>
      </c>
      <c r="C651" s="83" t="str">
        <f t="shared" si="56"/>
        <v>F8</v>
      </c>
      <c r="D651" s="52" t="str">
        <f t="shared" si="57"/>
        <v>East Essex Tri</v>
      </c>
      <c r="E651" s="53">
        <v>6.7013888888888262E-3</v>
      </c>
      <c r="F651" s="54">
        <f t="shared" si="58"/>
        <v>9222.7979274611771</v>
      </c>
      <c r="G651" t="str">
        <f>IF((ISERROR((VLOOKUP(B651,'Aqua Calcs'!C$2:C$1000,1,FALSE)))),"not eligible","")</f>
        <v/>
      </c>
    </row>
    <row r="652" spans="2:7">
      <c r="B652" s="51" t="s">
        <v>133</v>
      </c>
      <c r="C652" s="83" t="str">
        <f t="shared" si="56"/>
        <v>F8</v>
      </c>
      <c r="D652" s="52" t="str">
        <f t="shared" si="57"/>
        <v>Norwich Road Runners</v>
      </c>
      <c r="E652" s="53">
        <v>6.8055555555555092E-3</v>
      </c>
      <c r="F652" s="54">
        <f t="shared" si="58"/>
        <v>9081.6326530612369</v>
      </c>
      <c r="G652" t="str">
        <f>IF((ISERROR((VLOOKUP(B652,'Aqua Calcs'!C$2:C$1000,1,FALSE)))),"not eligible","")</f>
        <v/>
      </c>
    </row>
    <row r="653" spans="2:7">
      <c r="B653" s="51" t="s">
        <v>109</v>
      </c>
      <c r="C653" s="83" t="str">
        <f t="shared" si="56"/>
        <v>F8</v>
      </c>
      <c r="D653" s="52" t="str">
        <f t="shared" si="57"/>
        <v>Unattached</v>
      </c>
      <c r="E653" s="53">
        <v>7.0833333333333304E-3</v>
      </c>
      <c r="F653" s="54">
        <f t="shared" si="58"/>
        <v>8725.4901960783882</v>
      </c>
      <c r="G653" t="str">
        <f>IF((ISERROR((VLOOKUP(B653,'Aqua Calcs'!C$2:C$1000,1,FALSE)))),"not eligible","")</f>
        <v/>
      </c>
    </row>
    <row r="654" spans="2:7">
      <c r="B654" s="51" t="s">
        <v>74</v>
      </c>
      <c r="C654" s="83" t="str">
        <f t="shared" si="56"/>
        <v>F8</v>
      </c>
      <c r="D654" s="52" t="str">
        <f t="shared" si="57"/>
        <v>East Essex Tri Club</v>
      </c>
      <c r="E654" s="53">
        <v>7.1990740740739967E-3</v>
      </c>
      <c r="F654" s="54">
        <f t="shared" si="58"/>
        <v>8585.2090032154811</v>
      </c>
      <c r="G654" t="str">
        <f>IF((ISERROR((VLOOKUP(B654,'Aqua Calcs'!C$2:C$1000,1,FALSE)))),"not eligible","")</f>
        <v/>
      </c>
    </row>
    <row r="655" spans="2:7">
      <c r="B655" s="51" t="s">
        <v>127</v>
      </c>
      <c r="C655" s="83" t="e">
        <f t="shared" si="56"/>
        <v>#N/A</v>
      </c>
      <c r="D655" s="52" t="e">
        <f t="shared" si="57"/>
        <v>#N/A</v>
      </c>
      <c r="E655" s="53">
        <v>8.2060185185184875E-3</v>
      </c>
      <c r="F655" s="54" t="e">
        <f t="shared" si="58"/>
        <v>#N/A</v>
      </c>
      <c r="G655" t="str">
        <f>IF((ISERROR((VLOOKUP(B655,'Aqua Calcs'!C$2:C$1000,1,FALSE)))),"not eligible","")</f>
        <v>not eligible</v>
      </c>
    </row>
    <row r="656" spans="2:7">
      <c r="B656" s="51" t="s">
        <v>117</v>
      </c>
      <c r="C656" s="83" t="e">
        <f t="shared" si="56"/>
        <v>#N/A</v>
      </c>
      <c r="D656" s="52" t="e">
        <f t="shared" si="57"/>
        <v>#N/A</v>
      </c>
      <c r="E656" s="53">
        <v>8.2638888888888484E-3</v>
      </c>
      <c r="F656" s="54" t="e">
        <f t="shared" si="58"/>
        <v>#N/A</v>
      </c>
      <c r="G656" t="str">
        <f>IF((ISERROR((VLOOKUP(B656,'Aqua Calcs'!C$2:C$1000,1,FALSE)))),"not eligible","")</f>
        <v>not eligible</v>
      </c>
    </row>
    <row r="657" spans="2:7">
      <c r="B657" s="51" t="s">
        <v>173</v>
      </c>
      <c r="C657" s="83" t="e">
        <f t="shared" si="56"/>
        <v>#N/A</v>
      </c>
      <c r="D657" s="52" t="e">
        <f t="shared" si="57"/>
        <v>#N/A</v>
      </c>
      <c r="E657" s="53">
        <v>9.6296296296295991E-3</v>
      </c>
      <c r="F657" s="54" t="e">
        <f t="shared" si="58"/>
        <v>#N/A</v>
      </c>
      <c r="G657" t="str">
        <f>IF((ISERROR((VLOOKUP(B657,'Aqua Calcs'!C$2:C$1000,1,FALSE)))),"not eligible","")</f>
        <v>not eligible</v>
      </c>
    </row>
    <row r="658" spans="2:7">
      <c r="B658" s="51" t="s">
        <v>189</v>
      </c>
      <c r="C658" s="83" t="str">
        <f t="shared" si="56"/>
        <v>F9/10</v>
      </c>
      <c r="D658" s="52" t="str">
        <f t="shared" si="57"/>
        <v>Biggleswade AC</v>
      </c>
      <c r="E658" s="53">
        <v>1.0104166666666636E-2</v>
      </c>
      <c r="F658" s="54">
        <f t="shared" si="58"/>
        <v>9530.3550973654055</v>
      </c>
      <c r="G658" t="str">
        <f>IF((ISERROR((VLOOKUP(B658,'Aqua Calcs'!C$2:C$1000,1,FALSE)))),"not eligible","")</f>
        <v/>
      </c>
    </row>
    <row r="659" spans="2:7">
      <c r="B659" s="51" t="s">
        <v>229</v>
      </c>
      <c r="C659" s="83" t="e">
        <f t="shared" si="56"/>
        <v>#N/A</v>
      </c>
      <c r="D659" s="52" t="e">
        <f t="shared" si="57"/>
        <v>#N/A</v>
      </c>
      <c r="E659" s="53">
        <v>1.0231481481481453E-2</v>
      </c>
      <c r="F659" s="54" t="e">
        <f t="shared" si="58"/>
        <v>#N/A</v>
      </c>
      <c r="G659" t="str">
        <f>IF((ISERROR((VLOOKUP(B659,'Aqua Calcs'!C$2:C$1000,1,FALSE)))),"not eligible","")</f>
        <v>not eligible</v>
      </c>
    </row>
    <row r="660" spans="2:7">
      <c r="B660" s="51" t="s">
        <v>223</v>
      </c>
      <c r="C660" s="83" t="str">
        <f t="shared" si="56"/>
        <v>M9/10</v>
      </c>
      <c r="D660" s="52" t="str">
        <f t="shared" si="57"/>
        <v>Tri-Sport Epping</v>
      </c>
      <c r="E660" s="53">
        <v>1.0243055555555491E-2</v>
      </c>
      <c r="F660" s="54">
        <f t="shared" si="58"/>
        <v>9988.7005649717848</v>
      </c>
      <c r="G660" t="str">
        <f>IF((ISERROR((VLOOKUP(B660,'Aqua Calcs'!C$2:C$1000,1,FALSE)))),"not eligible","")</f>
        <v/>
      </c>
    </row>
    <row r="661" spans="2:7">
      <c r="B661" s="51" t="s">
        <v>225</v>
      </c>
      <c r="C661" s="83" t="e">
        <f t="shared" si="56"/>
        <v>#N/A</v>
      </c>
      <c r="D661" s="52" t="e">
        <f t="shared" si="57"/>
        <v>#N/A</v>
      </c>
      <c r="E661" s="53">
        <v>1.042824074074078E-2</v>
      </c>
      <c r="F661" s="54" t="e">
        <f t="shared" si="58"/>
        <v>#N/A</v>
      </c>
      <c r="G661" t="str">
        <f>IF((ISERROR((VLOOKUP(B661,'Aqua Calcs'!C$2:C$1000,1,FALSE)))),"not eligible","")</f>
        <v>not eligible</v>
      </c>
    </row>
    <row r="662" spans="2:7">
      <c r="B662" s="51" t="s">
        <v>219</v>
      </c>
      <c r="C662" s="83" t="str">
        <f t="shared" si="56"/>
        <v>M9/10</v>
      </c>
      <c r="D662" s="52" t="str">
        <f t="shared" si="57"/>
        <v>Warriors Swim Club</v>
      </c>
      <c r="E662" s="53">
        <v>1.0462962962962952E-2</v>
      </c>
      <c r="F662" s="54">
        <f t="shared" si="58"/>
        <v>9778.7610619468851</v>
      </c>
      <c r="G662" t="str">
        <f>IF((ISERROR((VLOOKUP(B662,'Aqua Calcs'!C$2:C$1000,1,FALSE)))),"not eligible","")</f>
        <v/>
      </c>
    </row>
    <row r="663" spans="2:7">
      <c r="B663" s="51" t="s">
        <v>238</v>
      </c>
      <c r="C663" s="83" t="str">
        <f t="shared" si="56"/>
        <v>M9/10</v>
      </c>
      <c r="D663" s="52" t="str">
        <f t="shared" si="57"/>
        <v>Tri Sport Eping</v>
      </c>
      <c r="E663" s="53">
        <v>1.0694444444444395E-2</v>
      </c>
      <c r="F663" s="54">
        <f t="shared" si="58"/>
        <v>9567.0995670995835</v>
      </c>
      <c r="G663" t="str">
        <f>IF((ISERROR((VLOOKUP(B663,'Aqua Calcs'!C$2:C$1000,1,FALSE)))),"not eligible","")</f>
        <v/>
      </c>
    </row>
    <row r="664" spans="2:7">
      <c r="B664" s="51" t="s">
        <v>201</v>
      </c>
      <c r="C664" s="83" t="str">
        <f t="shared" si="56"/>
        <v>F9/10</v>
      </c>
      <c r="D664" s="52" t="str">
        <f t="shared" si="57"/>
        <v>Cambridge Tri Club</v>
      </c>
      <c r="E664" s="53">
        <v>1.1111111111111127E-2</v>
      </c>
      <c r="F664" s="54">
        <f t="shared" si="58"/>
        <v>8666.666666666626</v>
      </c>
      <c r="G664" t="str">
        <f>IF((ISERROR((VLOOKUP(B664,'Aqua Calcs'!C$2:C$1000,1,FALSE)))),"not eligible","")</f>
        <v/>
      </c>
    </row>
    <row r="665" spans="2:7">
      <c r="B665" s="51" t="s">
        <v>38</v>
      </c>
      <c r="C665" s="83" t="str">
        <f t="shared" si="56"/>
        <v>F9/10</v>
      </c>
      <c r="D665" s="52" t="str">
        <f t="shared" si="57"/>
        <v xml:space="preserve">East Essex Triathlon Club </v>
      </c>
      <c r="E665" s="53">
        <v>1.1157407407407449E-2</v>
      </c>
      <c r="F665" s="54">
        <f t="shared" si="58"/>
        <v>8630.7053941908125</v>
      </c>
      <c r="G665" t="str">
        <f>IF((ISERROR((VLOOKUP(B665,'Aqua Calcs'!C$2:C$1000,1,FALSE)))),"not eligible","")</f>
        <v/>
      </c>
    </row>
    <row r="666" spans="2:7">
      <c r="B666" s="51" t="s">
        <v>200</v>
      </c>
      <c r="C666" s="83" t="str">
        <f t="shared" si="56"/>
        <v>F9/10</v>
      </c>
      <c r="D666" s="52" t="str">
        <f t="shared" si="57"/>
        <v>East Essex Tri Club</v>
      </c>
      <c r="E666" s="53">
        <v>1.2384259259259234E-2</v>
      </c>
      <c r="F666" s="54">
        <f t="shared" si="58"/>
        <v>7775.7009345794304</v>
      </c>
      <c r="G666" t="str">
        <f>IF((ISERROR((VLOOKUP(B666,'Aqua Calcs'!C$2:C$1000,1,FALSE)))),"not eligible","")</f>
        <v/>
      </c>
    </row>
    <row r="667" spans="2:7">
      <c r="B667" s="51" t="s">
        <v>205</v>
      </c>
      <c r="C667" s="83" t="e">
        <f t="shared" si="56"/>
        <v>#N/A</v>
      </c>
      <c r="D667" s="52" t="e">
        <f t="shared" si="57"/>
        <v>#N/A</v>
      </c>
      <c r="E667" s="53">
        <v>1.2465277777777783E-2</v>
      </c>
      <c r="F667" s="54" t="e">
        <f t="shared" si="58"/>
        <v>#N/A</v>
      </c>
      <c r="G667" t="str">
        <f>IF((ISERROR((VLOOKUP(B667,'Aqua Calcs'!C$2:C$1000,1,FALSE)))),"not eligible","")</f>
        <v>not eligible</v>
      </c>
    </row>
    <row r="668" spans="2:7">
      <c r="B668" s="51" t="s">
        <v>177</v>
      </c>
      <c r="C668" s="83" t="str">
        <f t="shared" si="56"/>
        <v>F9/10</v>
      </c>
      <c r="D668" s="52" t="str">
        <f t="shared" si="57"/>
        <v>Tri Anglia</v>
      </c>
      <c r="E668" s="53">
        <v>1.2719907407407416E-2</v>
      </c>
      <c r="F668" s="54">
        <f t="shared" si="58"/>
        <v>7570.5186533211718</v>
      </c>
      <c r="G668" t="str">
        <f>IF((ISERROR((VLOOKUP(B668,'Aqua Calcs'!C$2:C$1000,1,FALSE)))),"not eligible","")</f>
        <v/>
      </c>
    </row>
    <row r="669" spans="2:7">
      <c r="B669" s="51" t="s">
        <v>62</v>
      </c>
      <c r="C669" s="83" t="str">
        <f t="shared" si="56"/>
        <v>F9/10</v>
      </c>
      <c r="D669" s="52" t="str">
        <f t="shared" si="57"/>
        <v>East Essex Tri</v>
      </c>
      <c r="E669" s="53">
        <v>1.2743055555555549E-2</v>
      </c>
      <c r="F669" s="54">
        <f t="shared" si="58"/>
        <v>7556.7665758401254</v>
      </c>
      <c r="G669" t="str">
        <f>IF((ISERROR((VLOOKUP(B669,'Aqua Calcs'!C$2:C$1000,1,FALSE)))),"not eligible","")</f>
        <v/>
      </c>
    </row>
    <row r="670" spans="2:7">
      <c r="B670" s="51" t="s">
        <v>227</v>
      </c>
      <c r="C670" s="83" t="str">
        <f t="shared" si="56"/>
        <v>M9/10</v>
      </c>
      <c r="D670" s="52" t="str">
        <f t="shared" si="57"/>
        <v>Tri Anglia</v>
      </c>
      <c r="E670" s="53">
        <v>1.2997685185185182E-2</v>
      </c>
      <c r="F670" s="54">
        <f t="shared" si="58"/>
        <v>7871.7720391807452</v>
      </c>
      <c r="G670" t="str">
        <f>IF((ISERROR((VLOOKUP(B670,'Aqua Calcs'!C$2:C$1000,1,FALSE)))),"not eligible","")</f>
        <v/>
      </c>
    </row>
    <row r="671" spans="2:7">
      <c r="B671" s="51" t="s">
        <v>232</v>
      </c>
      <c r="C671" s="83" t="e">
        <f t="shared" si="56"/>
        <v>#N/A</v>
      </c>
      <c r="D671" s="52" t="e">
        <f t="shared" si="57"/>
        <v>#N/A</v>
      </c>
      <c r="E671" s="53">
        <v>1.3344907407407458E-2</v>
      </c>
      <c r="F671" s="54" t="e">
        <f t="shared" si="58"/>
        <v>#N/A</v>
      </c>
      <c r="G671" t="str">
        <f>IF((ISERROR((VLOOKUP(B671,'Aqua Calcs'!C$2:C$1000,1,FALSE)))),"not eligible","")</f>
        <v>not eligible</v>
      </c>
    </row>
    <row r="672" spans="2:7">
      <c r="B672" s="51" t="s">
        <v>171</v>
      </c>
      <c r="C672" s="83" t="e">
        <f t="shared" si="56"/>
        <v>#N/A</v>
      </c>
      <c r="D672" s="52" t="e">
        <f t="shared" si="57"/>
        <v>#N/A</v>
      </c>
      <c r="E672" s="53">
        <v>1.3506944444444446E-2</v>
      </c>
      <c r="F672" s="54" t="e">
        <f t="shared" si="58"/>
        <v>#N/A</v>
      </c>
      <c r="G672" t="str">
        <f>IF((ISERROR((VLOOKUP(B672,'Aqua Calcs'!C$2:C$1000,1,FALSE)))),"not eligible","")</f>
        <v>not eligible</v>
      </c>
    </row>
    <row r="673" spans="2:7">
      <c r="B673" s="51" t="s">
        <v>192</v>
      </c>
      <c r="C673" s="83" t="str">
        <f t="shared" si="56"/>
        <v>F9/10</v>
      </c>
      <c r="D673" s="52" t="str">
        <f t="shared" si="57"/>
        <v>Cambridge Triathlon</v>
      </c>
      <c r="E673" s="53">
        <v>1.3518518518518485E-2</v>
      </c>
      <c r="F673" s="54">
        <f t="shared" si="58"/>
        <v>7123.2876712328716</v>
      </c>
      <c r="G673" t="str">
        <f>IF((ISERROR((VLOOKUP(B673,'Aqua Calcs'!C$2:C$1000,1,FALSE)))),"not eligible","")</f>
        <v/>
      </c>
    </row>
    <row r="674" spans="2:7">
      <c r="B674" s="51" t="s">
        <v>160</v>
      </c>
      <c r="C674" s="83" t="e">
        <f t="shared" si="56"/>
        <v>#N/A</v>
      </c>
      <c r="D674" s="52" t="e">
        <f t="shared" si="57"/>
        <v>#N/A</v>
      </c>
      <c r="E674" s="53">
        <v>1.3807870370370345E-2</v>
      </c>
      <c r="F674" s="54" t="e">
        <f t="shared" si="58"/>
        <v>#N/A</v>
      </c>
      <c r="G674" t="str">
        <f>IF((ISERROR((VLOOKUP(B674,'Aqua Calcs'!C$2:C$1000,1,FALSE)))),"not eligible","")</f>
        <v>not eligible</v>
      </c>
    </row>
    <row r="675" spans="2:7">
      <c r="B675" s="51" t="s">
        <v>247</v>
      </c>
      <c r="C675" s="83" t="e">
        <f t="shared" si="56"/>
        <v>#N/A</v>
      </c>
      <c r="D675" s="52" t="e">
        <f t="shared" si="57"/>
        <v>#N/A</v>
      </c>
      <c r="E675" s="53">
        <v>1.3923611111111123E-2</v>
      </c>
      <c r="F675" s="54" t="e">
        <f t="shared" si="58"/>
        <v>#N/A</v>
      </c>
      <c r="G675" t="str">
        <f>IF((ISERROR((VLOOKUP(B675,'Aqua Calcs'!C$2:C$1000,1,FALSE)))),"not eligible","")</f>
        <v>not eligible</v>
      </c>
    </row>
    <row r="676" spans="2:7">
      <c r="B676" s="51" t="s">
        <v>48</v>
      </c>
      <c r="C676" s="83" t="str">
        <f t="shared" si="56"/>
        <v>F9/10</v>
      </c>
      <c r="D676" s="52" t="str">
        <f t="shared" si="57"/>
        <v>East Essex Tri</v>
      </c>
      <c r="E676" s="53">
        <v>1.4282407407407383E-2</v>
      </c>
      <c r="F676" s="54">
        <f t="shared" si="58"/>
        <v>6742.3014586709787</v>
      </c>
      <c r="G676" t="str">
        <f>IF((ISERROR((VLOOKUP(B676,'Aqua Calcs'!C$2:C$1000,1,FALSE)))),"not eligible","")</f>
        <v/>
      </c>
    </row>
    <row r="677" spans="2:7">
      <c r="B677" s="51" t="s">
        <v>231</v>
      </c>
      <c r="C677" s="83" t="e">
        <f t="shared" si="56"/>
        <v>#N/A</v>
      </c>
      <c r="D677" s="52" t="e">
        <f t="shared" si="57"/>
        <v>#N/A</v>
      </c>
      <c r="E677" s="53">
        <v>1.4537037037037015E-2</v>
      </c>
      <c r="F677" s="54" t="e">
        <f t="shared" si="58"/>
        <v>#N/A</v>
      </c>
      <c r="G677" t="str">
        <f>IF((ISERROR((VLOOKUP(B677,'Aqua Calcs'!C$2:C$1000,1,FALSE)))),"not eligible","")</f>
        <v>not eligible</v>
      </c>
    </row>
    <row r="678" spans="2:7">
      <c r="B678" s="51" t="s">
        <v>246</v>
      </c>
      <c r="C678" s="83" t="e">
        <f t="shared" si="56"/>
        <v>#N/A</v>
      </c>
      <c r="D678" s="52" t="e">
        <f t="shared" si="57"/>
        <v>#N/A</v>
      </c>
      <c r="E678" s="53">
        <v>1.4618055555555565E-2</v>
      </c>
      <c r="F678" s="54" t="e">
        <f t="shared" si="58"/>
        <v>#N/A</v>
      </c>
      <c r="G678" t="str">
        <f>IF((ISERROR((VLOOKUP(B678,'Aqua Calcs'!C$2:C$1000,1,FALSE)))),"not eligible","")</f>
        <v>not eligible</v>
      </c>
    </row>
    <row r="679" spans="2:7">
      <c r="B679" s="51" t="s">
        <v>213</v>
      </c>
      <c r="C679" s="83" t="str">
        <f t="shared" si="56"/>
        <v>M9/10</v>
      </c>
      <c r="D679" s="52" t="str">
        <f t="shared" ref="D679:D709" si="59">VLOOKUP(B679,name,3,FALSE)</f>
        <v>Tri-Anglia Tri Club</v>
      </c>
      <c r="E679" s="53">
        <v>1.5104166666666696E-2</v>
      </c>
      <c r="F679" s="54">
        <f t="shared" ref="F679:F710" si="60">(VLOOKUP(C679,C$639:E$646,3,FALSE))/(E679/10000)</f>
        <v>6773.9463601532243</v>
      </c>
      <c r="G679" t="str">
        <f>IF((ISERROR((VLOOKUP(B679,'Aqua Calcs'!C$2:C$1000,1,FALSE)))),"not eligible","")</f>
        <v/>
      </c>
    </row>
    <row r="680" spans="2:7">
      <c r="B680" s="51" t="s">
        <v>184</v>
      </c>
      <c r="C680" s="83" t="e">
        <f t="shared" si="56"/>
        <v>#N/A</v>
      </c>
      <c r="D680" s="52" t="e">
        <f t="shared" si="59"/>
        <v>#N/A</v>
      </c>
      <c r="E680" s="53">
        <v>1.5486111111111089E-2</v>
      </c>
      <c r="F680" s="54" t="e">
        <f t="shared" si="60"/>
        <v>#N/A</v>
      </c>
      <c r="G680" t="str">
        <f>IF((ISERROR((VLOOKUP(B680,'Aqua Calcs'!C$2:C$1000,1,FALSE)))),"not eligible","")</f>
        <v>not eligible</v>
      </c>
    </row>
    <row r="681" spans="2:7">
      <c r="B681" s="51" t="s">
        <v>235</v>
      </c>
      <c r="C681" s="83" t="str">
        <f t="shared" si="56"/>
        <v>M9/10</v>
      </c>
      <c r="D681" s="52" t="str">
        <f t="shared" si="59"/>
        <v>Norwich Road Runners</v>
      </c>
      <c r="E681" s="53">
        <v>1.5590277777777772E-2</v>
      </c>
      <c r="F681" s="54">
        <f t="shared" si="60"/>
        <v>6562.7319970304216</v>
      </c>
      <c r="G681" t="str">
        <f>IF((ISERROR((VLOOKUP(B681,'Aqua Calcs'!C$2:C$1000,1,FALSE)))),"not eligible","")</f>
        <v/>
      </c>
    </row>
    <row r="682" spans="2:7">
      <c r="B682" s="51" t="s">
        <v>176</v>
      </c>
      <c r="C682" s="83" t="e">
        <f t="shared" si="56"/>
        <v>#N/A</v>
      </c>
      <c r="D682" s="52" t="e">
        <f t="shared" si="59"/>
        <v>#N/A</v>
      </c>
      <c r="E682" s="53">
        <v>1.5682870370370305E-2</v>
      </c>
      <c r="F682" s="54" t="e">
        <f t="shared" si="60"/>
        <v>#N/A</v>
      </c>
      <c r="G682" t="str">
        <f>IF((ISERROR((VLOOKUP(B682,'Aqua Calcs'!C$2:C$1000,1,FALSE)))),"not eligible","")</f>
        <v>not eligible</v>
      </c>
    </row>
    <row r="683" spans="2:7">
      <c r="B683" s="51" t="s">
        <v>194</v>
      </c>
      <c r="C683" s="83" t="e">
        <f t="shared" si="56"/>
        <v>#N/A</v>
      </c>
      <c r="D683" s="52" t="e">
        <f t="shared" si="59"/>
        <v>#N/A</v>
      </c>
      <c r="E683" s="53">
        <v>1.6446759259259258E-2</v>
      </c>
      <c r="F683" s="54" t="e">
        <f t="shared" si="60"/>
        <v>#N/A</v>
      </c>
      <c r="G683" t="str">
        <f>IF((ISERROR((VLOOKUP(B683,'Aqua Calcs'!C$2:C$1000,1,FALSE)))),"not eligible","")</f>
        <v>not eligible</v>
      </c>
    </row>
    <row r="684" spans="2:7">
      <c r="B684" s="51" t="s">
        <v>41</v>
      </c>
      <c r="C684" s="83" t="str">
        <f t="shared" si="56"/>
        <v>M11/12</v>
      </c>
      <c r="D684" s="52" t="str">
        <f t="shared" si="59"/>
        <v>East Essex Tri</v>
      </c>
      <c r="E684" s="53">
        <v>1.4340277777777855E-2</v>
      </c>
      <c r="F684" s="54">
        <f t="shared" si="60"/>
        <v>10000</v>
      </c>
      <c r="G684" t="str">
        <f>IF((ISERROR((VLOOKUP(B684,'Aqua Calcs'!C$2:C$1000,1,FALSE)))),"not eligible","")</f>
        <v/>
      </c>
    </row>
    <row r="685" spans="2:7">
      <c r="B685" s="51" t="s">
        <v>370</v>
      </c>
      <c r="C685" s="83" t="e">
        <f t="shared" si="56"/>
        <v>#N/A</v>
      </c>
      <c r="D685" s="52" t="e">
        <f t="shared" si="59"/>
        <v>#N/A</v>
      </c>
      <c r="E685" s="53">
        <v>1.5810185185185233E-2</v>
      </c>
      <c r="F685" s="54" t="e">
        <f t="shared" si="60"/>
        <v>#N/A</v>
      </c>
      <c r="G685" t="str">
        <f>IF((ISERROR((VLOOKUP(B685,'Aqua Calcs'!C$2:C$1000,1,FALSE)))),"not eligible","")</f>
        <v>not eligible</v>
      </c>
    </row>
    <row r="686" spans="2:7">
      <c r="B686" s="51" t="s">
        <v>329</v>
      </c>
      <c r="C686" s="83" t="e">
        <f t="shared" si="56"/>
        <v>#N/A</v>
      </c>
      <c r="D686" s="52" t="e">
        <f t="shared" si="59"/>
        <v>#N/A</v>
      </c>
      <c r="E686" s="53">
        <v>1.6041666666666621E-2</v>
      </c>
      <c r="F686" s="54" t="e">
        <f t="shared" si="60"/>
        <v>#N/A</v>
      </c>
      <c r="G686" t="str">
        <f>IF((ISERROR((VLOOKUP(B686,'Aqua Calcs'!C$2:C$1000,1,FALSE)))),"not eligible","")</f>
        <v>not eligible</v>
      </c>
    </row>
    <row r="687" spans="2:7">
      <c r="B687" s="51" t="s">
        <v>291</v>
      </c>
      <c r="C687" s="83" t="str">
        <f t="shared" si="56"/>
        <v>F11/12</v>
      </c>
      <c r="D687" s="52" t="str">
        <f t="shared" si="59"/>
        <v>Ipswich Tri</v>
      </c>
      <c r="E687" s="53">
        <v>1.6053240740740771E-2</v>
      </c>
      <c r="F687" s="54">
        <f t="shared" si="60"/>
        <v>10000</v>
      </c>
      <c r="G687" t="str">
        <f>IF((ISERROR((VLOOKUP(B687,'Aqua Calcs'!C$2:C$1000,1,FALSE)))),"not eligible","")</f>
        <v/>
      </c>
    </row>
    <row r="688" spans="2:7">
      <c r="B688" s="51" t="s">
        <v>253</v>
      </c>
      <c r="C688" s="83" t="str">
        <f t="shared" si="56"/>
        <v>F11/12</v>
      </c>
      <c r="D688" s="52" t="str">
        <f t="shared" si="59"/>
        <v>Cambridge Triathlon</v>
      </c>
      <c r="E688" s="53">
        <v>1.6469907407407447E-2</v>
      </c>
      <c r="F688" s="54">
        <f t="shared" si="60"/>
        <v>9747.0133520730797</v>
      </c>
      <c r="G688" t="str">
        <f>IF((ISERROR((VLOOKUP(B688,'Aqua Calcs'!C$2:C$1000,1,FALSE)))),"not eligible","")</f>
        <v/>
      </c>
    </row>
    <row r="689" spans="2:7">
      <c r="B689" s="51" t="s">
        <v>327</v>
      </c>
      <c r="C689" s="83" t="str">
        <f t="shared" si="56"/>
        <v>M11/12</v>
      </c>
      <c r="D689" s="52" t="str">
        <f t="shared" si="59"/>
        <v>Tri Sport Epping</v>
      </c>
      <c r="E689" s="53">
        <v>1.7256944444444422E-2</v>
      </c>
      <c r="F689" s="54">
        <f t="shared" si="60"/>
        <v>8309.8591549296325</v>
      </c>
      <c r="G689" t="str">
        <f>IF((ISERROR((VLOOKUP(B689,'Aqua Calcs'!C$2:C$1000,1,FALSE)))),"not eligible","")</f>
        <v/>
      </c>
    </row>
    <row r="690" spans="2:7">
      <c r="B690" s="51" t="s">
        <v>251</v>
      </c>
      <c r="C690" s="83" t="str">
        <f t="shared" si="56"/>
        <v>F11/12</v>
      </c>
      <c r="D690" s="52" t="str">
        <f t="shared" si="59"/>
        <v>Tri-Anglia Tri Club</v>
      </c>
      <c r="E690" s="53">
        <v>1.7442129629629544E-2</v>
      </c>
      <c r="F690" s="54">
        <f t="shared" si="60"/>
        <v>9203.7159920372214</v>
      </c>
      <c r="G690" t="str">
        <f>IF((ISERROR((VLOOKUP(B690,'Aqua Calcs'!C$2:C$1000,1,FALSE)))),"not eligible","")</f>
        <v/>
      </c>
    </row>
    <row r="691" spans="2:7">
      <c r="B691" s="51" t="s">
        <v>509</v>
      </c>
      <c r="C691" s="83" t="str">
        <f t="shared" si="56"/>
        <v>F11/12</v>
      </c>
      <c r="D691" s="52" t="str">
        <f t="shared" si="59"/>
        <v xml:space="preserve">Tri Sport Epping </v>
      </c>
      <c r="E691" s="53">
        <v>1.7893518518518559E-2</v>
      </c>
      <c r="F691" s="54">
        <f t="shared" si="60"/>
        <v>8971.5394566623509</v>
      </c>
      <c r="G691" t="str">
        <f>IF((ISERROR((VLOOKUP(B691,'Aqua Calcs'!C$2:C$1000,1,FALSE)))),"not eligible","")</f>
        <v/>
      </c>
    </row>
    <row r="692" spans="2:7">
      <c r="B692" s="51" t="s">
        <v>45</v>
      </c>
      <c r="C692" s="83" t="str">
        <f t="shared" si="56"/>
        <v>F11/12</v>
      </c>
      <c r="D692" s="52" t="str">
        <f t="shared" si="59"/>
        <v>East Essex Tri</v>
      </c>
      <c r="E692" s="53">
        <v>1.8252314814814818E-2</v>
      </c>
      <c r="F692" s="54">
        <f t="shared" si="60"/>
        <v>8795.1807228915804</v>
      </c>
      <c r="G692" t="str">
        <f>IF((ISERROR((VLOOKUP(B692,'Aqua Calcs'!C$2:C$1000,1,FALSE)))),"not eligible","")</f>
        <v/>
      </c>
    </row>
    <row r="693" spans="2:7">
      <c r="B693" s="51" t="s">
        <v>372</v>
      </c>
      <c r="C693" s="83" t="e">
        <f t="shared" si="56"/>
        <v>#N/A</v>
      </c>
      <c r="D693" s="52" t="e">
        <f t="shared" si="59"/>
        <v>#N/A</v>
      </c>
      <c r="E693" s="53">
        <v>1.8344907407407463E-2</v>
      </c>
      <c r="F693" s="54" t="e">
        <f t="shared" si="60"/>
        <v>#N/A</v>
      </c>
      <c r="G693" t="str">
        <f>IF((ISERROR((VLOOKUP(B693,'Aqua Calcs'!C$2:C$1000,1,FALSE)))),"not eligible","")</f>
        <v>not eligible</v>
      </c>
    </row>
    <row r="694" spans="2:7">
      <c r="B694" s="51" t="s">
        <v>283</v>
      </c>
      <c r="C694" s="83" t="str">
        <f t="shared" si="56"/>
        <v>F11/12</v>
      </c>
      <c r="D694" s="52" t="str">
        <f t="shared" si="59"/>
        <v>Tri-Anglia Club</v>
      </c>
      <c r="E694" s="53">
        <v>1.8888888888888844E-2</v>
      </c>
      <c r="F694" s="54">
        <f t="shared" si="60"/>
        <v>8498.7745098039577</v>
      </c>
      <c r="G694" t="str">
        <f>IF((ISERROR((VLOOKUP(B694,'Aqua Calcs'!C$2:C$1000,1,FALSE)))),"not eligible","")</f>
        <v/>
      </c>
    </row>
    <row r="695" spans="2:7">
      <c r="B695" s="51" t="s">
        <v>353</v>
      </c>
      <c r="C695" s="83" t="e">
        <f t="shared" si="56"/>
        <v>#N/A</v>
      </c>
      <c r="D695" s="52" t="e">
        <f t="shared" si="59"/>
        <v>#N/A</v>
      </c>
      <c r="E695" s="53">
        <v>1.9155092592592571E-2</v>
      </c>
      <c r="F695" s="54" t="e">
        <f t="shared" si="60"/>
        <v>#N/A</v>
      </c>
      <c r="G695" t="str">
        <f>IF((ISERROR((VLOOKUP(B695,'Aqua Calcs'!C$2:C$1000,1,FALSE)))),"not eligible","")</f>
        <v>not eligible</v>
      </c>
    </row>
    <row r="696" spans="2:7">
      <c r="B696" s="51" t="s">
        <v>371</v>
      </c>
      <c r="C696" s="83" t="e">
        <f t="shared" si="56"/>
        <v>#N/A</v>
      </c>
      <c r="D696" s="52" t="e">
        <f t="shared" si="59"/>
        <v>#N/A</v>
      </c>
      <c r="E696" s="53">
        <v>2.0740740740740726E-2</v>
      </c>
      <c r="F696" s="54" t="e">
        <f t="shared" si="60"/>
        <v>#N/A</v>
      </c>
      <c r="G696" t="str">
        <f>IF((ISERROR((VLOOKUP(B696,'Aqua Calcs'!C$2:C$1000,1,FALSE)))),"not eligible","")</f>
        <v>not eligible</v>
      </c>
    </row>
    <row r="697" spans="2:7">
      <c r="B697" s="51" t="s">
        <v>297</v>
      </c>
      <c r="C697" s="83" t="str">
        <f t="shared" si="56"/>
        <v>F11/12</v>
      </c>
      <c r="D697" s="52" t="str">
        <f t="shared" si="59"/>
        <v>Tri-Anglia Tri Club</v>
      </c>
      <c r="E697" s="53">
        <v>2.1122685185185175E-2</v>
      </c>
      <c r="F697" s="54">
        <f t="shared" si="60"/>
        <v>7600.0000000000173</v>
      </c>
      <c r="G697" t="str">
        <f>IF((ISERROR((VLOOKUP(B697,'Aqua Calcs'!C$2:C$1000,1,FALSE)))),"not eligible","")</f>
        <v/>
      </c>
    </row>
    <row r="698" spans="2:7">
      <c r="B698" s="51" t="s">
        <v>265</v>
      </c>
      <c r="C698" s="83" t="e">
        <f t="shared" si="56"/>
        <v>#N/A</v>
      </c>
      <c r="D698" s="52" t="e">
        <f t="shared" si="59"/>
        <v>#N/A</v>
      </c>
      <c r="E698" s="53">
        <v>2.1145833333333364E-2</v>
      </c>
      <c r="F698" s="54" t="e">
        <f t="shared" si="60"/>
        <v>#N/A</v>
      </c>
      <c r="G698" t="str">
        <f>IF((ISERROR((VLOOKUP(B698,'Aqua Calcs'!C$2:C$1000,1,FALSE)))),"not eligible","")</f>
        <v>not eligible</v>
      </c>
    </row>
    <row r="699" spans="2:7">
      <c r="B699" s="51" t="s">
        <v>302</v>
      </c>
      <c r="C699" s="83" t="str">
        <f t="shared" si="56"/>
        <v>F11/12</v>
      </c>
      <c r="D699" s="52" t="str">
        <f t="shared" si="59"/>
        <v>Tri-Anglia Club</v>
      </c>
      <c r="E699" s="53">
        <v>2.1597222222222212E-2</v>
      </c>
      <c r="F699" s="54">
        <f t="shared" si="60"/>
        <v>7433.0117899249899</v>
      </c>
      <c r="G699" t="str">
        <f>IF((ISERROR((VLOOKUP(B699,'Aqua Calcs'!C$2:C$1000,1,FALSE)))),"not eligible","")</f>
        <v/>
      </c>
    </row>
    <row r="700" spans="2:7">
      <c r="B700" s="51" t="s">
        <v>335</v>
      </c>
      <c r="C700" s="83" t="e">
        <f t="shared" si="56"/>
        <v>#N/A</v>
      </c>
      <c r="D700" s="52" t="e">
        <f t="shared" si="59"/>
        <v>#N/A</v>
      </c>
      <c r="E700" s="53">
        <v>2.1921296296296244E-2</v>
      </c>
      <c r="F700" s="54" t="e">
        <f t="shared" si="60"/>
        <v>#N/A</v>
      </c>
      <c r="G700" t="str">
        <f>IF((ISERROR((VLOOKUP(B700,'Aqua Calcs'!C$2:C$1000,1,FALSE)))),"not eligible","")</f>
        <v>not eligible</v>
      </c>
    </row>
    <row r="701" spans="2:7">
      <c r="B701" s="51" t="s">
        <v>277</v>
      </c>
      <c r="C701" s="83" t="e">
        <f t="shared" si="56"/>
        <v>#N/A</v>
      </c>
      <c r="D701" s="52" t="e">
        <f t="shared" si="59"/>
        <v>#N/A</v>
      </c>
      <c r="E701" s="53">
        <v>2.3275462962962956E-2</v>
      </c>
      <c r="F701" s="54" t="e">
        <f t="shared" si="60"/>
        <v>#N/A</v>
      </c>
      <c r="G701" t="str">
        <f>IF((ISERROR((VLOOKUP(B701,'Aqua Calcs'!C$2:C$1000,1,FALSE)))),"not eligible","")</f>
        <v>not eligible</v>
      </c>
    </row>
    <row r="702" spans="2:7">
      <c r="B702" s="51" t="s">
        <v>53</v>
      </c>
      <c r="C702" s="83" t="str">
        <f t="shared" si="56"/>
        <v>F11/12</v>
      </c>
      <c r="D702" s="52" t="str">
        <f t="shared" si="59"/>
        <v>East Essex Tri</v>
      </c>
      <c r="E702" s="53">
        <v>2.3321759259259223E-2</v>
      </c>
      <c r="F702" s="54">
        <f t="shared" si="60"/>
        <v>6883.3746898263262</v>
      </c>
      <c r="G702" t="str">
        <f>IF((ISERROR((VLOOKUP(B702,'Aqua Calcs'!C$2:C$1000,1,FALSE)))),"not eligible","")</f>
        <v/>
      </c>
    </row>
    <row r="703" spans="2:7">
      <c r="B703" s="51" t="s">
        <v>258</v>
      </c>
      <c r="C703" s="83" t="e">
        <f t="shared" si="56"/>
        <v>#N/A</v>
      </c>
      <c r="D703" s="52" t="e">
        <f t="shared" si="59"/>
        <v>#N/A</v>
      </c>
      <c r="E703" s="53">
        <v>2.3692129629629577E-2</v>
      </c>
      <c r="F703" s="54" t="e">
        <f t="shared" si="60"/>
        <v>#N/A</v>
      </c>
      <c r="G703" t="str">
        <f>IF((ISERROR((VLOOKUP(B703,'Aqua Calcs'!C$2:C$1000,1,FALSE)))),"not eligible","")</f>
        <v>not eligible</v>
      </c>
    </row>
    <row r="704" spans="2:7">
      <c r="B704" s="51" t="s">
        <v>278</v>
      </c>
      <c r="C704" s="83" t="str">
        <f t="shared" si="56"/>
        <v>F11/12</v>
      </c>
      <c r="D704" s="52" t="str">
        <f t="shared" si="59"/>
        <v>Tri-Anglia Tri Club</v>
      </c>
      <c r="E704" s="53">
        <v>2.4641203703703651E-2</v>
      </c>
      <c r="F704" s="54">
        <f t="shared" si="60"/>
        <v>6514.7956787224311</v>
      </c>
      <c r="G704" t="str">
        <f>IF((ISERROR((VLOOKUP(B704,'Aqua Calcs'!C$2:C$1000,1,FALSE)))),"not eligible","")</f>
        <v/>
      </c>
    </row>
    <row r="705" spans="2:7">
      <c r="B705" s="51" t="s">
        <v>284</v>
      </c>
      <c r="C705" s="83" t="str">
        <f t="shared" si="56"/>
        <v>F11/12</v>
      </c>
      <c r="D705" s="52" t="str">
        <f t="shared" si="59"/>
        <v>Tri-Sport Epping</v>
      </c>
      <c r="E705" s="53">
        <v>2.5000000000000001E-2</v>
      </c>
      <c r="F705" s="54">
        <f t="shared" si="60"/>
        <v>6421.2962962963074</v>
      </c>
      <c r="G705" t="str">
        <f>IF((ISERROR((VLOOKUP(B705,'Aqua Calcs'!C$2:C$1000,1,FALSE)))),"not eligible","")</f>
        <v/>
      </c>
    </row>
    <row r="706" spans="2:7">
      <c r="B706" s="51" t="s">
        <v>438</v>
      </c>
      <c r="C706" s="83" t="e">
        <f t="shared" si="56"/>
        <v>#N/A</v>
      </c>
      <c r="D706" s="52" t="e">
        <f t="shared" si="59"/>
        <v>#N/A</v>
      </c>
      <c r="E706" s="53">
        <v>1.8101851851851869E-2</v>
      </c>
      <c r="F706" s="54" t="e">
        <f t="shared" si="60"/>
        <v>#N/A</v>
      </c>
      <c r="G706" t="str">
        <f>IF((ISERROR((VLOOKUP(B706,'Aqua Calcs'!C$2:C$1000,1,FALSE)))),"not eligible","")</f>
        <v>not eligible</v>
      </c>
    </row>
    <row r="707" spans="2:7">
      <c r="B707" s="51" t="s">
        <v>470</v>
      </c>
      <c r="C707" s="83" t="str">
        <f t="shared" si="56"/>
        <v>M13/14</v>
      </c>
      <c r="D707" s="52" t="str">
        <f t="shared" si="59"/>
        <v>Ipswich Tri Club</v>
      </c>
      <c r="E707" s="53">
        <v>1.8877314814814861E-2</v>
      </c>
      <c r="F707" s="54">
        <f t="shared" si="60"/>
        <v>9589.2090741876018</v>
      </c>
      <c r="G707" t="str">
        <f>IF((ISERROR((VLOOKUP(B707,'Aqua Calcs'!C$2:C$1000,1,FALSE)))),"not eligible","")</f>
        <v/>
      </c>
    </row>
    <row r="708" spans="2:7">
      <c r="B708" s="51" t="s">
        <v>411</v>
      </c>
      <c r="C708" s="83" t="str">
        <f t="shared" si="56"/>
        <v>F13/14</v>
      </c>
      <c r="D708" s="52" t="str">
        <f t="shared" si="59"/>
        <v>Tri Sport Epping</v>
      </c>
      <c r="E708" s="53">
        <v>2.0034722222222301E-2</v>
      </c>
      <c r="F708" s="54">
        <f t="shared" si="60"/>
        <v>10000.000000000002</v>
      </c>
      <c r="G708" t="str">
        <f>IF((ISERROR((VLOOKUP(B708,'Aqua Calcs'!C$2:C$1000,1,FALSE)))),"not eligible","")</f>
        <v/>
      </c>
    </row>
    <row r="709" spans="2:7">
      <c r="B709" s="51" t="s">
        <v>466</v>
      </c>
      <c r="C709" s="83" t="str">
        <f t="shared" si="56"/>
        <v>M13/14</v>
      </c>
      <c r="D709" s="52" t="str">
        <f t="shared" si="59"/>
        <v>Cambridge Tri Club</v>
      </c>
      <c r="E709" s="53">
        <v>2.0439814814814827E-2</v>
      </c>
      <c r="F709" s="54">
        <f t="shared" si="60"/>
        <v>8856.1721404303553</v>
      </c>
      <c r="G709" t="str">
        <f>IF((ISERROR((VLOOKUP(B709,'Aqua Calcs'!C$2:C$1000,1,FALSE)))),"not eligible","")</f>
        <v/>
      </c>
    </row>
    <row r="710" spans="2:7">
      <c r="B710" s="51" t="s">
        <v>448</v>
      </c>
      <c r="C710" s="83" t="str">
        <f t="shared" si="56"/>
        <v>M13/14</v>
      </c>
      <c r="D710" s="52" t="str">
        <f t="shared" ref="D710:D738" si="61">VLOOKUP(B710,name,3,FALSE)</f>
        <v>Tri Anglia</v>
      </c>
      <c r="E710" s="53">
        <v>2.106481481481487E-2</v>
      </c>
      <c r="F710" s="54">
        <f t="shared" si="60"/>
        <v>8593.4065934065784</v>
      </c>
      <c r="G710" t="str">
        <f>IF((ISERROR((VLOOKUP(B710,'Aqua Calcs'!C$2:C$1000,1,FALSE)))),"not eligible","")</f>
        <v/>
      </c>
    </row>
    <row r="711" spans="2:7">
      <c r="B711" s="51" t="s">
        <v>508</v>
      </c>
      <c r="C711" s="83" t="str">
        <f t="shared" si="56"/>
        <v>F13/14</v>
      </c>
      <c r="D711" s="52" t="str">
        <f t="shared" si="61"/>
        <v xml:space="preserve">Biggleswade AC </v>
      </c>
      <c r="E711" s="53">
        <v>2.1168981481481497E-2</v>
      </c>
      <c r="F711" s="54">
        <f t="shared" ref="F711:F738" si="62">(VLOOKUP(C711,C$639:E$646,3,FALSE))/(E711/10000)</f>
        <v>9464.1880809185659</v>
      </c>
      <c r="G711" t="str">
        <f>IF((ISERROR((VLOOKUP(B711,'Aqua Calcs'!C$2:C$1000,1,FALSE)))),"not eligible","")</f>
        <v/>
      </c>
    </row>
    <row r="712" spans="2:7">
      <c r="B712" s="51" t="s">
        <v>83</v>
      </c>
      <c r="C712" s="83" t="str">
        <f t="shared" si="56"/>
        <v>M13/14</v>
      </c>
      <c r="D712" s="52" t="str">
        <f t="shared" si="61"/>
        <v>East Essex Tri Club</v>
      </c>
      <c r="E712" s="53">
        <v>2.1203703703703669E-2</v>
      </c>
      <c r="F712" s="54">
        <f t="shared" si="62"/>
        <v>8537.1179039301533</v>
      </c>
      <c r="G712" t="str">
        <f>IF((ISERROR((VLOOKUP(B712,'Aqua Calcs'!C$2:C$1000,1,FALSE)))),"not eligible","")</f>
        <v/>
      </c>
    </row>
    <row r="713" spans="2:7">
      <c r="B713" s="51" t="s">
        <v>56</v>
      </c>
      <c r="C713" s="83" t="str">
        <f t="shared" si="56"/>
        <v>M13/14</v>
      </c>
      <c r="D713" s="52" t="str">
        <f t="shared" si="61"/>
        <v>East Essex Tri</v>
      </c>
      <c r="E713" s="53">
        <v>2.1226851851851858E-2</v>
      </c>
      <c r="F713" s="54">
        <f t="shared" si="62"/>
        <v>8527.8080697928071</v>
      </c>
      <c r="G713" t="str">
        <f>IF((ISERROR((VLOOKUP(B713,'Aqua Calcs'!C$2:C$1000,1,FALSE)))),"not eligible","")</f>
        <v/>
      </c>
    </row>
    <row r="714" spans="2:7">
      <c r="B714" s="51" t="s">
        <v>65</v>
      </c>
      <c r="C714" s="83" t="e">
        <f t="shared" si="56"/>
        <v>#N/A</v>
      </c>
      <c r="D714" s="52" t="e">
        <f t="shared" si="61"/>
        <v>#N/A</v>
      </c>
      <c r="E714" s="53">
        <v>2.1354166666666674E-2</v>
      </c>
      <c r="F714" s="54" t="e">
        <f t="shared" si="62"/>
        <v>#N/A</v>
      </c>
      <c r="G714" t="str">
        <f>IF((ISERROR((VLOOKUP(B714,'Aqua Calcs'!C$2:C$1000,1,FALSE)))),"not eligible","")</f>
        <v>not eligible</v>
      </c>
    </row>
    <row r="715" spans="2:7">
      <c r="B715" s="51" t="s">
        <v>469</v>
      </c>
      <c r="C715" s="83" t="e">
        <f t="shared" si="56"/>
        <v>#N/A</v>
      </c>
      <c r="D715" s="52" t="e">
        <f t="shared" si="61"/>
        <v>#N/A</v>
      </c>
      <c r="E715" s="53">
        <v>2.1516203703703718E-2</v>
      </c>
      <c r="F715" s="54" t="e">
        <f t="shared" si="62"/>
        <v>#N/A</v>
      </c>
      <c r="G715" t="str">
        <f>IF((ISERROR((VLOOKUP(B715,'Aqua Calcs'!C$2:C$1000,1,FALSE)))),"not eligible","")</f>
        <v>not eligible</v>
      </c>
    </row>
    <row r="716" spans="2:7">
      <c r="B716" s="51" t="s">
        <v>467</v>
      </c>
      <c r="C716" s="83" t="e">
        <f t="shared" si="56"/>
        <v>#N/A</v>
      </c>
      <c r="D716" s="52" t="e">
        <f t="shared" si="61"/>
        <v>#N/A</v>
      </c>
      <c r="E716" s="53">
        <v>2.1944444444444489E-2</v>
      </c>
      <c r="F716" s="54" t="e">
        <f t="shared" si="62"/>
        <v>#N/A</v>
      </c>
      <c r="G716" t="str">
        <f>IF((ISERROR((VLOOKUP(B716,'Aqua Calcs'!C$2:C$1000,1,FALSE)))),"not eligible","")</f>
        <v>not eligible</v>
      </c>
    </row>
    <row r="717" spans="2:7">
      <c r="B717" s="51" t="s">
        <v>43</v>
      </c>
      <c r="C717" s="83" t="str">
        <f t="shared" si="56"/>
        <v>M13/14</v>
      </c>
      <c r="D717" s="52" t="str">
        <f t="shared" si="61"/>
        <v>East Essex Tri Club</v>
      </c>
      <c r="E717" s="53">
        <v>2.2175925925925932E-2</v>
      </c>
      <c r="F717" s="54">
        <f t="shared" si="62"/>
        <v>8162.8392484342439</v>
      </c>
      <c r="G717" t="str">
        <f>IF((ISERROR((VLOOKUP(B717,'Aqua Calcs'!C$2:C$1000,1,FALSE)))),"not eligible","")</f>
        <v/>
      </c>
    </row>
    <row r="718" spans="2:7">
      <c r="B718" s="51" t="s">
        <v>453</v>
      </c>
      <c r="C718" s="83" t="str">
        <f t="shared" si="56"/>
        <v>M13/14</v>
      </c>
      <c r="D718" s="52" t="str">
        <f t="shared" si="61"/>
        <v>Tri-Sport Epping</v>
      </c>
      <c r="E718" s="53">
        <v>2.2280092592592671E-2</v>
      </c>
      <c r="F718" s="54">
        <f t="shared" si="62"/>
        <v>8124.6753246753042</v>
      </c>
      <c r="G718" t="str">
        <f>IF((ISERROR((VLOOKUP(B718,'Aqua Calcs'!C$2:C$1000,1,FALSE)))),"not eligible","")</f>
        <v/>
      </c>
    </row>
    <row r="719" spans="2:7">
      <c r="B719" s="51" t="s">
        <v>400</v>
      </c>
      <c r="C719" s="83" t="e">
        <f t="shared" si="56"/>
        <v>#N/A</v>
      </c>
      <c r="D719" s="52" t="e">
        <f t="shared" si="61"/>
        <v>#N/A</v>
      </c>
      <c r="E719" s="53">
        <v>2.2395833333333337E-2</v>
      </c>
      <c r="F719" s="54" t="e">
        <f t="shared" si="62"/>
        <v>#N/A</v>
      </c>
      <c r="G719" t="str">
        <f>IF((ISERROR((VLOOKUP(B719,'Aqua Calcs'!C$2:C$1000,1,FALSE)))),"not eligible","")</f>
        <v>not eligible</v>
      </c>
    </row>
    <row r="720" spans="2:7">
      <c r="B720" s="51" t="s">
        <v>61</v>
      </c>
      <c r="C720" s="83" t="str">
        <f t="shared" si="56"/>
        <v>M13/14</v>
      </c>
      <c r="D720" s="52" t="str">
        <f t="shared" si="61"/>
        <v>East Essex Tri Club</v>
      </c>
      <c r="E720" s="53">
        <v>2.2534722222222248E-2</v>
      </c>
      <c r="F720" s="54">
        <f t="shared" si="62"/>
        <v>8032.871083718539</v>
      </c>
      <c r="G720" t="str">
        <f>IF((ISERROR((VLOOKUP(B720,'Aqua Calcs'!C$2:C$1000,1,FALSE)))),"not eligible","")</f>
        <v/>
      </c>
    </row>
    <row r="721" spans="2:7">
      <c r="B721" s="51" t="s">
        <v>392</v>
      </c>
      <c r="C721" s="83" t="e">
        <f t="shared" si="56"/>
        <v>#N/A</v>
      </c>
      <c r="D721" s="52" t="e">
        <f t="shared" si="61"/>
        <v>#N/A</v>
      </c>
      <c r="E721" s="53">
        <v>2.2916666666666641E-2</v>
      </c>
      <c r="F721" s="54" t="e">
        <f t="shared" si="62"/>
        <v>#N/A</v>
      </c>
      <c r="G721" t="str">
        <f>IF((ISERROR((VLOOKUP(B721,'Aqua Calcs'!C$2:C$1000,1,FALSE)))),"not eligible","")</f>
        <v>not eligible</v>
      </c>
    </row>
    <row r="722" spans="2:7">
      <c r="B722" s="51" t="s">
        <v>429</v>
      </c>
      <c r="C722" s="83" t="str">
        <f t="shared" si="56"/>
        <v>M13/14</v>
      </c>
      <c r="D722" s="52" t="str">
        <f t="shared" si="61"/>
        <v>Tri-Anglia Club</v>
      </c>
      <c r="E722" s="53">
        <v>2.3229166666666745E-2</v>
      </c>
      <c r="F722" s="54">
        <f t="shared" si="62"/>
        <v>7792.725460886877</v>
      </c>
      <c r="G722" t="str">
        <f>IF((ISERROR((VLOOKUP(B722,'Aqua Calcs'!C$2:C$1000,1,FALSE)))),"not eligible","")</f>
        <v/>
      </c>
    </row>
    <row r="723" spans="2:7">
      <c r="B723" s="51" t="s">
        <v>386</v>
      </c>
      <c r="C723" s="83" t="e">
        <f t="shared" si="56"/>
        <v>#N/A</v>
      </c>
      <c r="D723" s="52" t="e">
        <f t="shared" si="61"/>
        <v>#N/A</v>
      </c>
      <c r="E723" s="53">
        <v>2.3506944444444455E-2</v>
      </c>
      <c r="F723" s="54" t="e">
        <f t="shared" si="62"/>
        <v>#N/A</v>
      </c>
      <c r="G723" t="str">
        <f>IF((ISERROR((VLOOKUP(B723,'Aqua Calcs'!C$2:C$1000,1,FALSE)))),"not eligible","")</f>
        <v>not eligible</v>
      </c>
    </row>
    <row r="724" spans="2:7">
      <c r="B724" s="51" t="s">
        <v>458</v>
      </c>
      <c r="C724" s="83" t="str">
        <f t="shared" si="56"/>
        <v>M13/14</v>
      </c>
      <c r="D724" s="52" t="str">
        <f t="shared" si="61"/>
        <v>Thorpe St Andrew</v>
      </c>
      <c r="E724" s="53">
        <v>2.4108796296296253E-2</v>
      </c>
      <c r="F724" s="54">
        <f t="shared" si="62"/>
        <v>7508.4013442150954</v>
      </c>
      <c r="G724" t="str">
        <f>IF((ISERROR((VLOOKUP(B724,'Aqua Calcs'!C$2:C$1000,1,FALSE)))),"not eligible","")</f>
        <v/>
      </c>
    </row>
    <row r="725" spans="2:7">
      <c r="B725" s="51" t="s">
        <v>381</v>
      </c>
      <c r="C725" s="83" t="str">
        <f t="shared" si="56"/>
        <v>F13/14</v>
      </c>
      <c r="D725" s="52" t="str">
        <f t="shared" si="61"/>
        <v>Tri Anglia</v>
      </c>
      <c r="E725" s="53">
        <v>2.4375000000000001E-2</v>
      </c>
      <c r="F725" s="54">
        <f t="shared" si="62"/>
        <v>8219.3732193732521</v>
      </c>
      <c r="G725" t="str">
        <f>IF((ISERROR((VLOOKUP(B725,'Aqua Calcs'!C$2:C$1000,1,FALSE)))),"not eligible","")</f>
        <v/>
      </c>
    </row>
    <row r="726" spans="2:7">
      <c r="B726" s="51" t="s">
        <v>420</v>
      </c>
      <c r="C726" s="83" t="e">
        <f t="shared" si="56"/>
        <v>#N/A</v>
      </c>
      <c r="D726" s="52" t="e">
        <f t="shared" si="61"/>
        <v>#N/A</v>
      </c>
      <c r="E726" s="53">
        <v>2.4571759259259307E-2</v>
      </c>
      <c r="F726" s="54" t="e">
        <f t="shared" si="62"/>
        <v>#N/A</v>
      </c>
      <c r="G726" t="str">
        <f>IF((ISERROR((VLOOKUP(B726,'Aqua Calcs'!C$2:C$1000,1,FALSE)))),"not eligible","")</f>
        <v>not eligible</v>
      </c>
    </row>
    <row r="727" spans="2:7">
      <c r="B727" s="51" t="s">
        <v>412</v>
      </c>
      <c r="C727" s="83" t="str">
        <f t="shared" si="56"/>
        <v>F13/14</v>
      </c>
      <c r="D727" s="52" t="str">
        <f t="shared" si="61"/>
        <v>Trent Park Tri</v>
      </c>
      <c r="E727" s="53">
        <v>2.4664351851851896E-2</v>
      </c>
      <c r="F727" s="54">
        <f t="shared" si="62"/>
        <v>8122.946973252012</v>
      </c>
      <c r="G727" t="str">
        <f>IF((ISERROR((VLOOKUP(B727,'Aqua Calcs'!C$2:C$1000,1,FALSE)))),"not eligible","")</f>
        <v/>
      </c>
    </row>
    <row r="728" spans="2:7">
      <c r="B728" s="51" t="s">
        <v>404</v>
      </c>
      <c r="C728" s="83" t="str">
        <f t="shared" si="56"/>
        <v>F13/14</v>
      </c>
      <c r="D728" s="52" t="str">
        <f t="shared" si="61"/>
        <v>Tri-Anglia Club</v>
      </c>
      <c r="E728" s="53">
        <v>2.532407407407411E-2</v>
      </c>
      <c r="F728" s="54">
        <f t="shared" si="62"/>
        <v>7911.3345521023966</v>
      </c>
      <c r="G728" t="str">
        <f>IF((ISERROR((VLOOKUP(B728,'Aqua Calcs'!C$2:C$1000,1,FALSE)))),"not eligible","")</f>
        <v/>
      </c>
    </row>
    <row r="729" spans="2:7">
      <c r="B729" s="51" t="s">
        <v>445</v>
      </c>
      <c r="C729" s="83" t="e">
        <f t="shared" si="56"/>
        <v>#N/A</v>
      </c>
      <c r="D729" s="52" t="e">
        <f t="shared" si="61"/>
        <v>#N/A</v>
      </c>
      <c r="E729" s="53">
        <v>2.532407407407411E-2</v>
      </c>
      <c r="F729" s="54" t="e">
        <f t="shared" si="62"/>
        <v>#N/A</v>
      </c>
      <c r="G729" t="str">
        <f>IF((ISERROR((VLOOKUP(B729,'Aqua Calcs'!C$2:C$1000,1,FALSE)))),"not eligible","")</f>
        <v>not eligible</v>
      </c>
    </row>
    <row r="730" spans="2:7">
      <c r="B730" s="51" t="s">
        <v>382</v>
      </c>
      <c r="C730" s="83" t="e">
        <f t="shared" si="56"/>
        <v>#N/A</v>
      </c>
      <c r="D730" s="52" t="e">
        <f t="shared" si="61"/>
        <v>#N/A</v>
      </c>
      <c r="E730" s="53">
        <v>2.5509259259259232E-2</v>
      </c>
      <c r="F730" s="54" t="e">
        <f t="shared" si="62"/>
        <v>#N/A</v>
      </c>
      <c r="G730" t="str">
        <f>IF((ISERROR((VLOOKUP(B730,'Aqua Calcs'!C$2:C$1000,1,FALSE)))),"not eligible","")</f>
        <v>not eligible</v>
      </c>
    </row>
    <row r="731" spans="2:7">
      <c r="B731" s="51" t="s">
        <v>441</v>
      </c>
      <c r="C731" s="83" t="str">
        <f t="shared" si="56"/>
        <v>M13/14</v>
      </c>
      <c r="D731" s="52" t="str">
        <f t="shared" si="61"/>
        <v>Tri-Anglia Tri Club</v>
      </c>
      <c r="E731" s="53">
        <v>2.7615740740740691E-2</v>
      </c>
      <c r="F731" s="54">
        <f t="shared" si="62"/>
        <v>6554.9036043587776</v>
      </c>
      <c r="G731" t="str">
        <f>IF((ISERROR((VLOOKUP(B731,'Aqua Calcs'!C$2:C$1000,1,FALSE)))),"not eligible","")</f>
        <v/>
      </c>
    </row>
    <row r="732" spans="2:7">
      <c r="B732" s="51" t="s">
        <v>447</v>
      </c>
      <c r="C732" s="83" t="e">
        <f t="shared" si="56"/>
        <v>#N/A</v>
      </c>
      <c r="D732" s="52" t="e">
        <f t="shared" si="61"/>
        <v>#N/A</v>
      </c>
      <c r="E732" s="53">
        <v>2.7835648148148151E-2</v>
      </c>
      <c r="F732" s="54" t="e">
        <f t="shared" si="62"/>
        <v>#N/A</v>
      </c>
      <c r="G732" t="str">
        <f>IF((ISERROR((VLOOKUP(B732,'Aqua Calcs'!C$2:C$1000,1,FALSE)))),"not eligible","")</f>
        <v>not eligible</v>
      </c>
    </row>
    <row r="733" spans="2:7">
      <c r="B733" s="51" t="s">
        <v>551</v>
      </c>
      <c r="C733" s="83" t="str">
        <f t="shared" si="56"/>
        <v>F13/14</v>
      </c>
      <c r="D733" s="52" t="str">
        <f t="shared" si="61"/>
        <v>Cambridge Tri Club</v>
      </c>
      <c r="E733" s="53">
        <v>2.8773148148148131E-2</v>
      </c>
      <c r="F733" s="54">
        <f t="shared" si="62"/>
        <v>6962.9927594529681</v>
      </c>
      <c r="G733" t="str">
        <f>IF((ISERROR((VLOOKUP(B733,'Aqua Calcs'!C$2:C$1000,1,FALSE)))),"not eligible","")</f>
        <v/>
      </c>
    </row>
    <row r="734" spans="2:7">
      <c r="B734" s="51" t="s">
        <v>391</v>
      </c>
      <c r="C734" s="83" t="str">
        <f>VLOOKUP(B734,name,2,FALSE)</f>
        <v>F13/14</v>
      </c>
      <c r="D734" s="52" t="str">
        <f t="shared" si="61"/>
        <v>Tri Sport Epping</v>
      </c>
      <c r="E734" s="53">
        <v>2.9143518518518541E-2</v>
      </c>
      <c r="F734" s="54">
        <f t="shared" si="62"/>
        <v>6874.5035742653117</v>
      </c>
      <c r="G734" t="str">
        <f>IF((ISERROR((VLOOKUP(B734,'Aqua Calcs'!C$2:C$1000,1,FALSE)))),"not eligible","")</f>
        <v/>
      </c>
    </row>
    <row r="735" spans="2:7">
      <c r="B735" s="51" t="s">
        <v>408</v>
      </c>
      <c r="C735" s="83" t="str">
        <f>VLOOKUP(B735,name,2,FALSE)</f>
        <v>F13/14</v>
      </c>
      <c r="D735" s="52" t="str">
        <f t="shared" si="61"/>
        <v>Tri Anglia</v>
      </c>
      <c r="E735" s="53">
        <v>3.0624999999999999E-2</v>
      </c>
      <c r="F735" s="54">
        <f t="shared" si="62"/>
        <v>6541.9501133787107</v>
      </c>
      <c r="G735" t="str">
        <f>IF((ISERROR((VLOOKUP(B735,'Aqua Calcs'!C$2:C$1000,1,FALSE)))),"not eligible","")</f>
        <v/>
      </c>
    </row>
    <row r="736" spans="2:7">
      <c r="B736" s="51" t="s">
        <v>393</v>
      </c>
      <c r="C736" s="83" t="e">
        <f>VLOOKUP(B736,name,2,FALSE)</f>
        <v>#N/A</v>
      </c>
      <c r="D736" s="52" t="e">
        <f t="shared" si="61"/>
        <v>#N/A</v>
      </c>
      <c r="E736" s="53">
        <v>3.2187500000000001E-2</v>
      </c>
      <c r="F736" s="54" t="e">
        <f t="shared" si="62"/>
        <v>#N/A</v>
      </c>
      <c r="G736" t="str">
        <f>IF((ISERROR((VLOOKUP(B736,'Aqua Calcs'!C$2:C$1000,1,FALSE)))),"not eligible","")</f>
        <v>not eligible</v>
      </c>
    </row>
    <row r="737" spans="2:7">
      <c r="B737" s="51" t="s">
        <v>390</v>
      </c>
      <c r="C737" s="83" t="e">
        <f>VLOOKUP(B737,name,2,FALSE)</f>
        <v>#N/A</v>
      </c>
      <c r="D737" s="52" t="e">
        <f t="shared" si="61"/>
        <v>#N/A</v>
      </c>
      <c r="E737" s="91">
        <v>3.2500000000000001E-2</v>
      </c>
      <c r="F737" s="54" t="e">
        <f t="shared" si="62"/>
        <v>#N/A</v>
      </c>
      <c r="G737" t="str">
        <f>IF((ISERROR((VLOOKUP(B737,'Aqua Calcs'!C$2:C$1000,1,FALSE)))),"not eligible","")</f>
        <v>not eligible</v>
      </c>
    </row>
    <row r="738" spans="2:7" ht="13.5" thickBot="1">
      <c r="B738" s="55" t="s">
        <v>58</v>
      </c>
      <c r="C738" s="83" t="str">
        <f>VLOOKUP(B738,name,2,FALSE)</f>
        <v>F13/14</v>
      </c>
      <c r="D738" s="52" t="str">
        <f t="shared" si="61"/>
        <v>East Essex Tri</v>
      </c>
      <c r="E738" s="106">
        <v>3.3252314814814832E-2</v>
      </c>
      <c r="F738" s="54">
        <f t="shared" si="62"/>
        <v>6025.06091193876</v>
      </c>
      <c r="G738" t="str">
        <f>IF((ISERROR((VLOOKUP(B738,'Aqua Calcs'!C$2:C$1000,1,FALSE)))),"not eligible","")</f>
        <v/>
      </c>
    </row>
    <row r="739" spans="2:7" ht="15.75">
      <c r="B739" s="68" t="s">
        <v>25</v>
      </c>
      <c r="C739" s="68"/>
    </row>
    <row r="740" spans="2:7" ht="13.5" thickBot="1">
      <c r="B740" s="69" t="s">
        <v>3</v>
      </c>
      <c r="C740" s="69"/>
      <c r="D740" s="70" t="s">
        <v>471</v>
      </c>
      <c r="E740" s="70" t="s">
        <v>14</v>
      </c>
      <c r="F740" s="71" t="s">
        <v>9</v>
      </c>
    </row>
    <row r="741" spans="2:7">
      <c r="B741" s="47" t="s">
        <v>39</v>
      </c>
      <c r="C741" s="82" t="s">
        <v>107</v>
      </c>
      <c r="D741" s="48"/>
      <c r="E741" s="53">
        <v>5.7291666666666671E-3</v>
      </c>
      <c r="F741" s="50"/>
      <c r="G741" t="str">
        <f>IF((ISERROR((VLOOKUP(B741,'Aqua Calcs'!C$2:C$1000,1,FALSE)))),"not eligible","")</f>
        <v/>
      </c>
    </row>
    <row r="742" spans="2:7">
      <c r="B742" s="51" t="s">
        <v>39</v>
      </c>
      <c r="C742" s="83" t="s">
        <v>153</v>
      </c>
      <c r="D742" s="52"/>
      <c r="E742" s="53">
        <v>9.1898148148148139E-3</v>
      </c>
      <c r="F742" s="54"/>
      <c r="G742" t="str">
        <f>IF((ISERROR((VLOOKUP(B742,'Aqua Calcs'!C$2:C$1000,1,FALSE)))),"not eligible","")</f>
        <v/>
      </c>
    </row>
    <row r="743" spans="2:7">
      <c r="B743" s="51" t="s">
        <v>39</v>
      </c>
      <c r="C743" s="83" t="s">
        <v>252</v>
      </c>
      <c r="D743" s="52"/>
      <c r="E743" s="53">
        <v>1.44212962962963E-2</v>
      </c>
      <c r="F743" s="54"/>
      <c r="G743" t="str">
        <f>IF((ISERROR((VLOOKUP(B743,'Aqua Calcs'!C$2:C$1000,1,FALSE)))),"not eligible","")</f>
        <v/>
      </c>
    </row>
    <row r="744" spans="2:7">
      <c r="B744" s="51" t="s">
        <v>39</v>
      </c>
      <c r="C744" s="83" t="s">
        <v>378</v>
      </c>
      <c r="D744" s="52"/>
      <c r="E744" s="53">
        <v>1.7696759259259266E-2</v>
      </c>
      <c r="F744" s="54"/>
      <c r="G744" t="str">
        <f>IF((ISERROR((VLOOKUP(B744,'Aqua Calcs'!C$2:C$1000,1,FALSE)))),"not eligible","")</f>
        <v/>
      </c>
    </row>
    <row r="745" spans="2:7">
      <c r="B745" s="51" t="s">
        <v>39</v>
      </c>
      <c r="C745" s="83" t="s">
        <v>136</v>
      </c>
      <c r="D745" s="52"/>
      <c r="E745" s="53">
        <v>5.682870370370372E-3</v>
      </c>
      <c r="F745" s="54"/>
      <c r="G745" t="str">
        <f>IF((ISERROR((VLOOKUP(B745,'Aqua Calcs'!C$2:C$1000,1,FALSE)))),"not eligible","")</f>
        <v/>
      </c>
    </row>
    <row r="746" spans="2:7">
      <c r="B746" s="51" t="s">
        <v>39</v>
      </c>
      <c r="C746" s="83" t="s">
        <v>203</v>
      </c>
      <c r="D746" s="52"/>
      <c r="E746" s="53">
        <v>9.5023148148148141E-3</v>
      </c>
      <c r="F746" s="54"/>
      <c r="G746" t="str">
        <f>IF((ISERROR((VLOOKUP(B746,'Aqua Calcs'!C$2:C$1000,1,FALSE)))),"not eligible","")</f>
        <v/>
      </c>
    </row>
    <row r="747" spans="2:7">
      <c r="B747" s="51" t="s">
        <v>39</v>
      </c>
      <c r="C747" s="83" t="s">
        <v>313</v>
      </c>
      <c r="D747" s="52"/>
      <c r="E747" s="53">
        <v>1.3194444444444446E-2</v>
      </c>
      <c r="F747" s="54"/>
      <c r="G747" t="str">
        <f>IF((ISERROR((VLOOKUP(B747,'Aqua Calcs'!C$2:C$1000,1,FALSE)))),"not eligible","")</f>
        <v/>
      </c>
    </row>
    <row r="748" spans="2:7">
      <c r="B748" s="51" t="s">
        <v>39</v>
      </c>
      <c r="C748" s="83" t="s">
        <v>423</v>
      </c>
      <c r="D748" s="52"/>
      <c r="E748" s="53">
        <v>1.6192129629629626E-2</v>
      </c>
      <c r="F748" s="54"/>
      <c r="G748" t="str">
        <f>IF((ISERROR((VLOOKUP(B748,'Aqua Calcs'!C$2:C$1000,1,FALSE)))),"not eligible","")</f>
        <v/>
      </c>
    </row>
    <row r="749" spans="2:7">
      <c r="B749" s="51" t="s">
        <v>129</v>
      </c>
      <c r="C749" s="83" t="str">
        <f t="shared" ref="C749:C824" si="63">VLOOKUP(B749,name,2,FALSE)</f>
        <v>F8</v>
      </c>
      <c r="D749" s="52" t="str">
        <f t="shared" ref="D749:D773" si="64">VLOOKUP(B749,name,3,FALSE)</f>
        <v>Tri Sport Epping</v>
      </c>
      <c r="E749" s="53">
        <v>5.7291666666666671E-3</v>
      </c>
      <c r="F749" s="54">
        <f t="shared" ref="F749:F780" si="65">(VLOOKUP(C749,C$741:E$748,3,FALSE))/(E749/10000)</f>
        <v>10000</v>
      </c>
      <c r="G749" t="str">
        <f>IF((ISERROR((VLOOKUP(B749,'Aqua Calcs'!C$2:C$1000,1,FALSE)))),"not eligible","")</f>
        <v/>
      </c>
    </row>
    <row r="750" spans="2:7">
      <c r="B750" s="51" t="s">
        <v>123</v>
      </c>
      <c r="C750" s="83" t="str">
        <f t="shared" si="63"/>
        <v>F8</v>
      </c>
      <c r="D750" s="52" t="str">
        <f t="shared" si="64"/>
        <v>Tri Sport Epping</v>
      </c>
      <c r="E750" s="53">
        <v>5.8796296296296296E-3</v>
      </c>
      <c r="F750" s="54">
        <f t="shared" si="65"/>
        <v>9744.0944881889773</v>
      </c>
      <c r="G750" t="str">
        <f>IF((ISERROR((VLOOKUP(B750,'Aqua Calcs'!C$2:C$1000,1,FALSE)))),"not eligible","")</f>
        <v/>
      </c>
    </row>
    <row r="751" spans="2:7">
      <c r="B751" s="51" t="s">
        <v>73</v>
      </c>
      <c r="C751" s="83" t="str">
        <f t="shared" si="63"/>
        <v>F8</v>
      </c>
      <c r="D751" s="52" t="str">
        <f t="shared" si="64"/>
        <v>East Essex Tri Club</v>
      </c>
      <c r="E751" s="53">
        <v>5.9837962962962961E-3</v>
      </c>
      <c r="F751" s="54">
        <f t="shared" si="65"/>
        <v>9574.468085106384</v>
      </c>
      <c r="G751" t="str">
        <f>IF((ISERROR((VLOOKUP(B751,'Aqua Calcs'!C$2:C$1000,1,FALSE)))),"not eligible","")</f>
        <v/>
      </c>
    </row>
    <row r="752" spans="2:7">
      <c r="B752" s="51" t="s">
        <v>116</v>
      </c>
      <c r="C752" s="83" t="str">
        <f t="shared" si="63"/>
        <v>F8</v>
      </c>
      <c r="D752" s="52">
        <f t="shared" si="64"/>
        <v>0</v>
      </c>
      <c r="E752" s="53">
        <v>6.0069444444444458E-3</v>
      </c>
      <c r="F752" s="54">
        <f t="shared" si="65"/>
        <v>9537.5722543352585</v>
      </c>
      <c r="G752" t="str">
        <f>IF((ISERROR((VLOOKUP(B752,'Aqua Calcs'!C$2:C$1000,1,FALSE)))),"not eligible","")</f>
        <v/>
      </c>
    </row>
    <row r="753" spans="2:7">
      <c r="B753" s="51" t="s">
        <v>72</v>
      </c>
      <c r="C753" s="83" t="str">
        <f t="shared" si="63"/>
        <v>F8</v>
      </c>
      <c r="D753" s="52" t="str">
        <f t="shared" si="64"/>
        <v>East Essex Tri</v>
      </c>
      <c r="E753" s="53">
        <v>6.5509259259259262E-3</v>
      </c>
      <c r="F753" s="54">
        <f t="shared" si="65"/>
        <v>8745.5830388692575</v>
      </c>
      <c r="G753" t="str">
        <f>IF((ISERROR((VLOOKUP(B753,'Aqua Calcs'!C$2:C$1000,1,FALSE)))),"not eligible","")</f>
        <v/>
      </c>
    </row>
    <row r="754" spans="2:7">
      <c r="B754" s="51" t="s">
        <v>74</v>
      </c>
      <c r="C754" s="83" t="str">
        <f t="shared" si="63"/>
        <v>F8</v>
      </c>
      <c r="D754" s="52" t="str">
        <f t="shared" si="64"/>
        <v>East Essex Tri Club</v>
      </c>
      <c r="E754" s="53">
        <v>6.7708333333333336E-3</v>
      </c>
      <c r="F754" s="54">
        <f t="shared" si="65"/>
        <v>8461.5384615384628</v>
      </c>
      <c r="G754" t="str">
        <f>IF((ISERROR((VLOOKUP(B754,'Aqua Calcs'!C$2:C$1000,1,FALSE)))),"not eligible","")</f>
        <v/>
      </c>
    </row>
    <row r="755" spans="2:7">
      <c r="B755" s="51" t="s">
        <v>131</v>
      </c>
      <c r="C755" s="83" t="str">
        <f t="shared" si="63"/>
        <v>F8</v>
      </c>
      <c r="D755" s="52" t="str">
        <f t="shared" si="64"/>
        <v>Tri Sport Epping</v>
      </c>
      <c r="E755" s="53">
        <v>7.0949074074074074E-3</v>
      </c>
      <c r="F755" s="54">
        <f t="shared" si="65"/>
        <v>8075.0407830342592</v>
      </c>
      <c r="G755" t="str">
        <f>IF((ISERROR((VLOOKUP(B755,'Aqua Calcs'!C$2:C$1000,1,FALSE)))),"not eligible","")</f>
        <v/>
      </c>
    </row>
    <row r="756" spans="2:7">
      <c r="B756" s="51" t="s">
        <v>149</v>
      </c>
      <c r="C756" s="83" t="e">
        <f t="shared" si="63"/>
        <v>#N/A</v>
      </c>
      <c r="D756" s="52" t="e">
        <f t="shared" si="64"/>
        <v>#N/A</v>
      </c>
      <c r="E756" s="53">
        <v>5.682870370370372E-3</v>
      </c>
      <c r="F756" s="54" t="e">
        <f t="shared" si="65"/>
        <v>#N/A</v>
      </c>
      <c r="G756" t="str">
        <f>IF((ISERROR((VLOOKUP(B756,'Aqua Calcs'!C$2:C$1000,1,FALSE)))),"not eligible","")</f>
        <v>not eligible</v>
      </c>
    </row>
    <row r="757" spans="2:7">
      <c r="B757" s="51" t="s">
        <v>139</v>
      </c>
      <c r="C757" s="83" t="str">
        <f t="shared" si="63"/>
        <v>M8</v>
      </c>
      <c r="D757" s="52" t="str">
        <f t="shared" si="64"/>
        <v>Unattached</v>
      </c>
      <c r="E757" s="53">
        <v>5.7986111111111112E-3</v>
      </c>
      <c r="F757" s="54">
        <f t="shared" si="65"/>
        <v>9800.3992015968088</v>
      </c>
      <c r="G757" t="str">
        <f>IF((ISERROR((VLOOKUP(B757,'Aqua Calcs'!C$2:C$1000,1,FALSE)))),"not eligible","")</f>
        <v/>
      </c>
    </row>
    <row r="758" spans="2:7">
      <c r="B758" s="51" t="s">
        <v>138</v>
      </c>
      <c r="C758" s="83" t="str">
        <f t="shared" si="63"/>
        <v>M8</v>
      </c>
      <c r="D758" s="52" t="str">
        <f t="shared" si="64"/>
        <v>Tri Sport Epping</v>
      </c>
      <c r="E758" s="53">
        <v>6.2268518518518515E-3</v>
      </c>
      <c r="F758" s="54">
        <f t="shared" si="65"/>
        <v>9126.3940520446122</v>
      </c>
      <c r="G758" t="str">
        <f>IF((ISERROR((VLOOKUP(B758,'Aqua Calcs'!C$2:C$1000,1,FALSE)))),"not eligible","")</f>
        <v/>
      </c>
    </row>
    <row r="759" spans="2:7">
      <c r="B759" s="51" t="s">
        <v>173</v>
      </c>
      <c r="C759" s="83" t="e">
        <f t="shared" si="63"/>
        <v>#N/A</v>
      </c>
      <c r="D759" s="52" t="e">
        <f t="shared" si="64"/>
        <v>#N/A</v>
      </c>
      <c r="E759" s="53">
        <v>9.1898148148148139E-3</v>
      </c>
      <c r="F759" s="54" t="e">
        <f t="shared" si="65"/>
        <v>#N/A</v>
      </c>
      <c r="G759" t="str">
        <f>IF((ISERROR((VLOOKUP(B759,'Aqua Calcs'!C$2:C$1000,1,FALSE)))),"not eligible","")</f>
        <v>not eligible</v>
      </c>
    </row>
    <row r="760" spans="2:7">
      <c r="B760" s="51" t="s">
        <v>189</v>
      </c>
      <c r="C760" s="83" t="str">
        <f t="shared" si="63"/>
        <v>F9/10</v>
      </c>
      <c r="D760" s="52" t="str">
        <f t="shared" si="64"/>
        <v>Biggleswade AC</v>
      </c>
      <c r="E760" s="53">
        <v>9.826388888888888E-3</v>
      </c>
      <c r="F760" s="54">
        <f t="shared" si="65"/>
        <v>9352.1790341578326</v>
      </c>
      <c r="G760" t="str">
        <f>IF((ISERROR((VLOOKUP(B760,'Aqua Calcs'!C$2:C$1000,1,FALSE)))),"not eligible","")</f>
        <v/>
      </c>
    </row>
    <row r="761" spans="2:7">
      <c r="B761" s="51" t="s">
        <v>38</v>
      </c>
      <c r="C761" s="83" t="str">
        <f t="shared" si="63"/>
        <v>F9/10</v>
      </c>
      <c r="D761" s="52" t="str">
        <f t="shared" si="64"/>
        <v xml:space="preserve">East Essex Triathlon Club </v>
      </c>
      <c r="E761" s="53">
        <v>1.1041666666666665E-2</v>
      </c>
      <c r="F761" s="54">
        <f t="shared" si="65"/>
        <v>8322.8511530398318</v>
      </c>
      <c r="G761" t="str">
        <f>IF((ISERROR((VLOOKUP(B761,'Aqua Calcs'!C$2:C$1000,1,FALSE)))),"not eligible","")</f>
        <v/>
      </c>
    </row>
    <row r="762" spans="2:7">
      <c r="B762" s="51" t="s">
        <v>192</v>
      </c>
      <c r="C762" s="83" t="str">
        <f t="shared" si="63"/>
        <v>F9/10</v>
      </c>
      <c r="D762" s="52" t="str">
        <f t="shared" si="64"/>
        <v>Cambridge Triathlon</v>
      </c>
      <c r="E762" s="53">
        <v>1.1805555555555555E-2</v>
      </c>
      <c r="F762" s="54">
        <f t="shared" si="65"/>
        <v>7784.3137254901949</v>
      </c>
      <c r="G762" t="str">
        <f>IF((ISERROR((VLOOKUP(B762,'Aqua Calcs'!C$2:C$1000,1,FALSE)))),"not eligible","")</f>
        <v/>
      </c>
    </row>
    <row r="763" spans="2:7">
      <c r="B763" s="51" t="s">
        <v>171</v>
      </c>
      <c r="C763" s="83" t="e">
        <f t="shared" si="63"/>
        <v>#N/A</v>
      </c>
      <c r="D763" s="52" t="e">
        <f t="shared" si="64"/>
        <v>#N/A</v>
      </c>
      <c r="E763" s="53">
        <v>1.21875E-2</v>
      </c>
      <c r="F763" s="54" t="e">
        <f t="shared" si="65"/>
        <v>#N/A</v>
      </c>
      <c r="G763" t="str">
        <f>IF((ISERROR((VLOOKUP(B763,'Aqua Calcs'!C$2:C$1000,1,FALSE)))),"not eligible","")</f>
        <v>not eligible</v>
      </c>
    </row>
    <row r="764" spans="2:7">
      <c r="B764" s="51" t="s">
        <v>191</v>
      </c>
      <c r="C764" s="83" t="e">
        <f t="shared" si="63"/>
        <v>#N/A</v>
      </c>
      <c r="D764" s="52" t="e">
        <f t="shared" si="64"/>
        <v>#N/A</v>
      </c>
      <c r="E764" s="53">
        <v>1.2962962962962964E-2</v>
      </c>
      <c r="F764" s="54" t="e">
        <f t="shared" si="65"/>
        <v>#N/A</v>
      </c>
      <c r="G764" t="str">
        <f>IF((ISERROR((VLOOKUP(B764,'Aqua Calcs'!C$2:C$1000,1,FALSE)))),"not eligible","")</f>
        <v>not eligible</v>
      </c>
    </row>
    <row r="765" spans="2:7">
      <c r="B765" s="51" t="s">
        <v>46</v>
      </c>
      <c r="C765" s="83" t="e">
        <f t="shared" si="63"/>
        <v>#N/A</v>
      </c>
      <c r="D765" s="52" t="e">
        <f t="shared" si="64"/>
        <v>#N/A</v>
      </c>
      <c r="E765" s="53">
        <v>1.300925925925926E-2</v>
      </c>
      <c r="F765" s="54" t="e">
        <f t="shared" si="65"/>
        <v>#N/A</v>
      </c>
      <c r="G765" t="str">
        <f>IF((ISERROR((VLOOKUP(B765,'Aqua Calcs'!C$2:C$1000,1,FALSE)))),"not eligible","")</f>
        <v>not eligible</v>
      </c>
    </row>
    <row r="766" spans="2:7">
      <c r="B766" s="51" t="s">
        <v>181</v>
      </c>
      <c r="C766" s="83" t="e">
        <f t="shared" si="63"/>
        <v>#N/A</v>
      </c>
      <c r="D766" s="52" t="e">
        <f t="shared" si="64"/>
        <v>#N/A</v>
      </c>
      <c r="E766" s="53">
        <v>1.3877314814814815E-2</v>
      </c>
      <c r="F766" s="54" t="e">
        <f t="shared" si="65"/>
        <v>#N/A</v>
      </c>
      <c r="G766" t="str">
        <f>IF((ISERROR((VLOOKUP(B766,'Aqua Calcs'!C$2:C$1000,1,FALSE)))),"not eligible","")</f>
        <v>not eligible</v>
      </c>
    </row>
    <row r="767" spans="2:7">
      <c r="B767" s="51" t="s">
        <v>185</v>
      </c>
      <c r="C767" s="83" t="str">
        <f t="shared" si="63"/>
        <v>F9/10</v>
      </c>
      <c r="D767" s="52" t="str">
        <f t="shared" si="64"/>
        <v>Tri Sport Epping</v>
      </c>
      <c r="E767" s="53">
        <v>1.4502314814814812E-2</v>
      </c>
      <c r="F767" s="54">
        <f t="shared" si="65"/>
        <v>6336.7916999201925</v>
      </c>
      <c r="G767" t="str">
        <f>IF((ISERROR((VLOOKUP(B767,'Aqua Calcs'!C$2:C$1000,1,FALSE)))),"not eligible","")</f>
        <v/>
      </c>
    </row>
    <row r="768" spans="2:7">
      <c r="B768" s="51" t="s">
        <v>232</v>
      </c>
      <c r="C768" s="83" t="e">
        <f t="shared" si="63"/>
        <v>#N/A</v>
      </c>
      <c r="D768" s="52" t="e">
        <f t="shared" si="64"/>
        <v>#N/A</v>
      </c>
      <c r="E768" s="53">
        <v>9.5023148148148141E-3</v>
      </c>
      <c r="F768" s="54" t="e">
        <f t="shared" si="65"/>
        <v>#N/A</v>
      </c>
      <c r="G768" t="str">
        <f>IF((ISERROR((VLOOKUP(B768,'Aqua Calcs'!C$2:C$1000,1,FALSE)))),"not eligible","")</f>
        <v>not eligible</v>
      </c>
    </row>
    <row r="769" spans="2:7">
      <c r="B769" s="51" t="s">
        <v>223</v>
      </c>
      <c r="C769" s="83" t="str">
        <f t="shared" si="63"/>
        <v>M9/10</v>
      </c>
      <c r="D769" s="52" t="str">
        <f t="shared" si="64"/>
        <v>Tri-Sport Epping</v>
      </c>
      <c r="E769" s="53">
        <v>9.7685185185185201E-3</v>
      </c>
      <c r="F769" s="54">
        <f t="shared" si="65"/>
        <v>9727.4881516587666</v>
      </c>
      <c r="G769" t="str">
        <f>IF((ISERROR((VLOOKUP(B769,'Aqua Calcs'!C$2:C$1000,1,FALSE)))),"not eligible","")</f>
        <v/>
      </c>
    </row>
    <row r="770" spans="2:7">
      <c r="B770" s="51" t="s">
        <v>238</v>
      </c>
      <c r="C770" s="83" t="str">
        <f t="shared" si="63"/>
        <v>M9/10</v>
      </c>
      <c r="D770" s="52" t="str">
        <f t="shared" si="64"/>
        <v>Tri Sport Eping</v>
      </c>
      <c r="E770" s="53">
        <v>1.0324074074074076E-2</v>
      </c>
      <c r="F770" s="54">
        <f t="shared" si="65"/>
        <v>9204.0358744394598</v>
      </c>
      <c r="G770" t="str">
        <f>IF((ISERROR((VLOOKUP(B770,'Aqua Calcs'!C$2:C$1000,1,FALSE)))),"not eligible","")</f>
        <v/>
      </c>
    </row>
    <row r="771" spans="2:7">
      <c r="B771" s="51" t="s">
        <v>243</v>
      </c>
      <c r="C771" s="83" t="str">
        <f t="shared" si="63"/>
        <v>M9/10</v>
      </c>
      <c r="D771" s="52" t="str">
        <f t="shared" si="64"/>
        <v xml:space="preserve">Triton Tri </v>
      </c>
      <c r="E771" s="53">
        <v>1.0405092592592594E-2</v>
      </c>
      <c r="F771" s="54">
        <f t="shared" si="65"/>
        <v>9132.3692992213546</v>
      </c>
      <c r="G771" t="str">
        <f>IF((ISERROR((VLOOKUP(B771,'Aqua Calcs'!C$2:C$1000,1,FALSE)))),"not eligible","")</f>
        <v/>
      </c>
    </row>
    <row r="772" spans="2:7">
      <c r="B772" s="51" t="s">
        <v>225</v>
      </c>
      <c r="C772" s="83" t="e">
        <f t="shared" si="63"/>
        <v>#N/A</v>
      </c>
      <c r="D772" s="52" t="e">
        <f t="shared" si="64"/>
        <v>#N/A</v>
      </c>
      <c r="E772" s="53">
        <v>1.0462962962962966E-2</v>
      </c>
      <c r="F772" s="54" t="e">
        <f t="shared" si="65"/>
        <v>#N/A</v>
      </c>
      <c r="G772" t="str">
        <f>IF((ISERROR((VLOOKUP(B772,'Aqua Calcs'!C$2:C$1000,1,FALSE)))),"not eligible","")</f>
        <v>not eligible</v>
      </c>
    </row>
    <row r="773" spans="2:7">
      <c r="B773" s="51" t="s">
        <v>228</v>
      </c>
      <c r="C773" s="83" t="e">
        <f t="shared" si="63"/>
        <v>#N/A</v>
      </c>
      <c r="D773" s="52" t="e">
        <f t="shared" si="64"/>
        <v>#N/A</v>
      </c>
      <c r="E773" s="53">
        <v>1.1493055555555555E-2</v>
      </c>
      <c r="F773" s="54" t="e">
        <f t="shared" si="65"/>
        <v>#N/A</v>
      </c>
      <c r="G773" t="str">
        <f>IF((ISERROR((VLOOKUP(B773,'Aqua Calcs'!C$2:C$1000,1,FALSE)))),"not eligible","")</f>
        <v>not eligible</v>
      </c>
    </row>
    <row r="774" spans="2:7">
      <c r="B774" s="51" t="s">
        <v>212</v>
      </c>
      <c r="C774" s="83" t="e">
        <f t="shared" si="63"/>
        <v>#N/A</v>
      </c>
      <c r="D774" s="52" t="e">
        <f t="shared" ref="D774:D800" si="66">VLOOKUP(B774,name,3,FALSE)</f>
        <v>#N/A</v>
      </c>
      <c r="E774" s="53">
        <v>1.2592592592592593E-2</v>
      </c>
      <c r="F774" s="54" t="e">
        <f t="shared" si="65"/>
        <v>#N/A</v>
      </c>
      <c r="G774" t="str">
        <f>IF((ISERROR((VLOOKUP(B774,'Aqua Calcs'!C$2:C$1000,1,FALSE)))),"not eligible","")</f>
        <v>not eligible</v>
      </c>
    </row>
    <row r="775" spans="2:7">
      <c r="B775" s="51" t="s">
        <v>60</v>
      </c>
      <c r="C775" s="83" t="str">
        <f t="shared" si="63"/>
        <v>M9/10</v>
      </c>
      <c r="D775" s="52" t="str">
        <f t="shared" si="66"/>
        <v>East Essex Tri</v>
      </c>
      <c r="E775" s="53">
        <v>1.5879629629629629E-2</v>
      </c>
      <c r="F775" s="54">
        <f t="shared" si="65"/>
        <v>5983.9650145772594</v>
      </c>
      <c r="G775" t="str">
        <f>IF((ISERROR((VLOOKUP(B775,'Aqua Calcs'!C$2:C$1000,1,FALSE)))),"not eligible","")</f>
        <v/>
      </c>
    </row>
    <row r="776" spans="2:7">
      <c r="B776" s="51" t="s">
        <v>306</v>
      </c>
      <c r="C776" s="83" t="str">
        <f t="shared" si="63"/>
        <v>F11/12</v>
      </c>
      <c r="D776" s="52" t="str">
        <f t="shared" si="66"/>
        <v>Amersham Tristars</v>
      </c>
      <c r="E776" s="53">
        <v>1.44212962962963E-2</v>
      </c>
      <c r="F776" s="54">
        <f t="shared" si="65"/>
        <v>10000</v>
      </c>
      <c r="G776" t="str">
        <f>IF((ISERROR((VLOOKUP(B776,'Aqua Calcs'!C$2:C$1000,1,FALSE)))),"not eligible","")</f>
        <v/>
      </c>
    </row>
    <row r="777" spans="2:7">
      <c r="B777" s="51" t="s">
        <v>253</v>
      </c>
      <c r="C777" s="83" t="str">
        <f t="shared" si="63"/>
        <v>F11/12</v>
      </c>
      <c r="D777" s="52" t="str">
        <f t="shared" si="66"/>
        <v>Cambridge Triathlon</v>
      </c>
      <c r="E777" s="53">
        <v>1.5451388888888886E-2</v>
      </c>
      <c r="F777" s="54">
        <f t="shared" si="65"/>
        <v>9333.3333333333376</v>
      </c>
      <c r="G777" t="str">
        <f>IF((ISERROR((VLOOKUP(B777,'Aqua Calcs'!C$2:C$1000,1,FALSE)))),"not eligible","")</f>
        <v/>
      </c>
    </row>
    <row r="778" spans="2:7">
      <c r="B778" s="51" t="s">
        <v>291</v>
      </c>
      <c r="C778" s="83" t="str">
        <f t="shared" si="63"/>
        <v>F11/12</v>
      </c>
      <c r="D778" s="52" t="str">
        <f t="shared" si="66"/>
        <v>Ipswich Tri</v>
      </c>
      <c r="E778" s="53">
        <v>1.5949074074074074E-2</v>
      </c>
      <c r="F778" s="54">
        <f t="shared" si="65"/>
        <v>9042.0899854862146</v>
      </c>
      <c r="G778" t="str">
        <f>IF((ISERROR((VLOOKUP(B778,'Aqua Calcs'!C$2:C$1000,1,FALSE)))),"not eligible","")</f>
        <v/>
      </c>
    </row>
    <row r="779" spans="2:7">
      <c r="B779" s="51" t="s">
        <v>507</v>
      </c>
      <c r="C779" s="83" t="str">
        <f t="shared" si="63"/>
        <v>F11/12</v>
      </c>
      <c r="D779" s="52" t="str">
        <f t="shared" si="66"/>
        <v xml:space="preserve">Tri Sport Epping </v>
      </c>
      <c r="E779" s="53">
        <v>1.5995370370370375E-2</v>
      </c>
      <c r="F779" s="54">
        <f t="shared" si="65"/>
        <v>9015.918958031838</v>
      </c>
      <c r="G779" t="str">
        <f>IF((ISERROR((VLOOKUP(B779,'Aqua Calcs'!C$2:C$1000,1,FALSE)))),"not eligible","")</f>
        <v/>
      </c>
    </row>
    <row r="780" spans="2:7">
      <c r="B780" s="51" t="s">
        <v>509</v>
      </c>
      <c r="C780" s="83" t="str">
        <f t="shared" si="63"/>
        <v>F11/12</v>
      </c>
      <c r="D780" s="52" t="str">
        <f t="shared" si="66"/>
        <v xml:space="preserve">Tri Sport Epping </v>
      </c>
      <c r="E780" s="53">
        <v>1.7152777777777781E-2</v>
      </c>
      <c r="F780" s="54">
        <f t="shared" si="65"/>
        <v>8407.557354925777</v>
      </c>
      <c r="G780" t="str">
        <f>IF((ISERROR((VLOOKUP(B780,'Aqua Calcs'!C$2:C$1000,1,FALSE)))),"not eligible","")</f>
        <v/>
      </c>
    </row>
    <row r="781" spans="2:7">
      <c r="B781" s="51" t="s">
        <v>45</v>
      </c>
      <c r="C781" s="83" t="str">
        <f t="shared" si="63"/>
        <v>F11/12</v>
      </c>
      <c r="D781" s="52" t="str">
        <f t="shared" si="66"/>
        <v>East Essex Tri</v>
      </c>
      <c r="E781" s="53">
        <v>1.8460648148148153E-2</v>
      </c>
      <c r="F781" s="54">
        <f t="shared" ref="F781:F812" si="67">(VLOOKUP(C781,C$741:E$748,3,FALSE))/(E781/10000)</f>
        <v>7811.9122257053295</v>
      </c>
      <c r="G781" t="str">
        <f>IF((ISERROR((VLOOKUP(B781,'Aqua Calcs'!C$2:C$1000,1,FALSE)))),"not eligible","")</f>
        <v/>
      </c>
    </row>
    <row r="782" spans="2:7">
      <c r="B782" s="51" t="s">
        <v>259</v>
      </c>
      <c r="C782" s="83" t="str">
        <f t="shared" si="63"/>
        <v>F11/12</v>
      </c>
      <c r="D782" s="52" t="str">
        <f t="shared" si="66"/>
        <v>Tri Sport Epping</v>
      </c>
      <c r="E782" s="53">
        <v>1.847222222222222E-2</v>
      </c>
      <c r="F782" s="54">
        <f t="shared" si="67"/>
        <v>7807.0175438596516</v>
      </c>
      <c r="G782" t="str">
        <f>IF((ISERROR((VLOOKUP(B782,'Aqua Calcs'!C$2:C$1000,1,FALSE)))),"not eligible","")</f>
        <v/>
      </c>
    </row>
    <row r="783" spans="2:7">
      <c r="B783" s="51" t="s">
        <v>268</v>
      </c>
      <c r="C783" s="83" t="str">
        <f t="shared" si="63"/>
        <v>F11/12</v>
      </c>
      <c r="D783" s="52" t="str">
        <f t="shared" si="66"/>
        <v>Thames Turbo</v>
      </c>
      <c r="E783" s="53">
        <v>1.8877314814814819E-2</v>
      </c>
      <c r="F783" s="54">
        <f t="shared" si="67"/>
        <v>7639.4849785407732</v>
      </c>
      <c r="G783" t="str">
        <f>IF((ISERROR((VLOOKUP(B783,'Aqua Calcs'!C$2:C$1000,1,FALSE)))),"not eligible","")</f>
        <v/>
      </c>
    </row>
    <row r="784" spans="2:7">
      <c r="B784" s="51" t="s">
        <v>280</v>
      </c>
      <c r="C784" s="83" t="str">
        <f t="shared" si="63"/>
        <v>F11/12</v>
      </c>
      <c r="D784" s="52" t="str">
        <f t="shared" si="66"/>
        <v>Tri Sport Epping</v>
      </c>
      <c r="E784" s="53">
        <v>1.9340277777777779E-2</v>
      </c>
      <c r="F784" s="54">
        <f t="shared" si="67"/>
        <v>7456.6128067025757</v>
      </c>
      <c r="G784" t="str">
        <f>IF((ISERROR((VLOOKUP(B784,'Aqua Calcs'!C$2:C$1000,1,FALSE)))),"not eligible","")</f>
        <v/>
      </c>
    </row>
    <row r="785" spans="2:7">
      <c r="B785" s="51" t="s">
        <v>284</v>
      </c>
      <c r="C785" s="83" t="str">
        <f t="shared" si="63"/>
        <v>F11/12</v>
      </c>
      <c r="D785" s="52" t="str">
        <f t="shared" si="66"/>
        <v>Tri-Sport Epping</v>
      </c>
      <c r="E785" s="53">
        <v>1.8020833333333337E-2</v>
      </c>
      <c r="F785" s="54">
        <f t="shared" si="67"/>
        <v>8002.5690430314717</v>
      </c>
      <c r="G785" t="str">
        <f>IF((ISERROR((VLOOKUP(B785,'Aqua Calcs'!C$2:C$1000,1,FALSE)))),"not eligible","")</f>
        <v/>
      </c>
    </row>
    <row r="786" spans="2:7">
      <c r="B786" s="51" t="s">
        <v>359</v>
      </c>
      <c r="C786" s="83" t="str">
        <f t="shared" si="63"/>
        <v>M11/12</v>
      </c>
      <c r="D786" s="52" t="str">
        <f t="shared" si="66"/>
        <v>Triton Tri</v>
      </c>
      <c r="E786" s="53">
        <v>1.3194444444444446E-2</v>
      </c>
      <c r="F786" s="54">
        <f t="shared" si="67"/>
        <v>10000</v>
      </c>
      <c r="G786" t="str">
        <f>IF((ISERROR((VLOOKUP(B786,'Aqua Calcs'!C$2:C$1000,1,FALSE)))),"not eligible","")</f>
        <v/>
      </c>
    </row>
    <row r="787" spans="2:7">
      <c r="B787" s="51" t="s">
        <v>41</v>
      </c>
      <c r="C787" s="83" t="str">
        <f t="shared" si="63"/>
        <v>M11/12</v>
      </c>
      <c r="D787" s="52" t="str">
        <f t="shared" si="66"/>
        <v>East Essex Tri</v>
      </c>
      <c r="E787" s="53">
        <v>1.3993055555555557E-2</v>
      </c>
      <c r="F787" s="54">
        <f t="shared" si="67"/>
        <v>9429.2803970223322</v>
      </c>
      <c r="G787" t="str">
        <f>IF((ISERROR((VLOOKUP(B787,'Aqua Calcs'!C$2:C$1000,1,FALSE)))),"not eligible","")</f>
        <v/>
      </c>
    </row>
    <row r="788" spans="2:7">
      <c r="B788" s="51" t="s">
        <v>373</v>
      </c>
      <c r="C788" s="83" t="e">
        <f t="shared" si="63"/>
        <v>#N/A</v>
      </c>
      <c r="D788" s="52" t="e">
        <f t="shared" si="66"/>
        <v>#N/A</v>
      </c>
      <c r="E788" s="53">
        <v>1.4398148148148153E-2</v>
      </c>
      <c r="F788" s="54" t="e">
        <f t="shared" si="67"/>
        <v>#N/A</v>
      </c>
      <c r="G788" t="str">
        <f>IF((ISERROR((VLOOKUP(B788,'Aqua Calcs'!C$2:C$1000,1,FALSE)))),"not eligible","")</f>
        <v>not eligible</v>
      </c>
    </row>
    <row r="789" spans="2:7">
      <c r="B789" s="51" t="s">
        <v>350</v>
      </c>
      <c r="C789" s="83" t="e">
        <f t="shared" si="63"/>
        <v>#N/A</v>
      </c>
      <c r="D789" s="52" t="e">
        <f t="shared" si="66"/>
        <v>#N/A</v>
      </c>
      <c r="E789" s="53">
        <v>1.5254629629629632E-2</v>
      </c>
      <c r="F789" s="54" t="e">
        <f t="shared" si="67"/>
        <v>#N/A</v>
      </c>
      <c r="G789" t="str">
        <f>IF((ISERROR((VLOOKUP(B789,'Aqua Calcs'!C$2:C$1000,1,FALSE)))),"not eligible","")</f>
        <v>not eligible</v>
      </c>
    </row>
    <row r="790" spans="2:7">
      <c r="B790" s="51" t="s">
        <v>370</v>
      </c>
      <c r="C790" s="83" t="e">
        <f t="shared" si="63"/>
        <v>#N/A</v>
      </c>
      <c r="D790" s="52" t="e">
        <f t="shared" si="66"/>
        <v>#N/A</v>
      </c>
      <c r="E790" s="53">
        <v>1.5497685185185191E-2</v>
      </c>
      <c r="F790" s="54" t="e">
        <f t="shared" si="67"/>
        <v>#N/A</v>
      </c>
      <c r="G790" t="str">
        <f>IF((ISERROR((VLOOKUP(B790,'Aqua Calcs'!C$2:C$1000,1,FALSE)))),"not eligible","")</f>
        <v>not eligible</v>
      </c>
    </row>
    <row r="791" spans="2:7">
      <c r="B791" s="51" t="s">
        <v>329</v>
      </c>
      <c r="C791" s="83" t="e">
        <f t="shared" si="63"/>
        <v>#N/A</v>
      </c>
      <c r="D791" s="52" t="e">
        <f t="shared" si="66"/>
        <v>#N/A</v>
      </c>
      <c r="E791" s="53">
        <v>1.5625E-2</v>
      </c>
      <c r="F791" s="54" t="e">
        <f t="shared" si="67"/>
        <v>#N/A</v>
      </c>
      <c r="G791" t="str">
        <f>IF((ISERROR((VLOOKUP(B791,'Aqua Calcs'!C$2:C$1000,1,FALSE)))),"not eligible","")</f>
        <v>not eligible</v>
      </c>
    </row>
    <row r="792" spans="2:7">
      <c r="B792" s="51" t="s">
        <v>333</v>
      </c>
      <c r="C792" s="83" t="e">
        <f t="shared" si="63"/>
        <v>#N/A</v>
      </c>
      <c r="D792" s="52" t="e">
        <f t="shared" si="66"/>
        <v>#N/A</v>
      </c>
      <c r="E792" s="53">
        <v>1.5798611111111117E-2</v>
      </c>
      <c r="F792" s="54" t="e">
        <f t="shared" si="67"/>
        <v>#N/A</v>
      </c>
      <c r="G792" t="str">
        <f>IF((ISERROR((VLOOKUP(B792,'Aqua Calcs'!C$2:C$1000,1,FALSE)))),"not eligible","")</f>
        <v>not eligible</v>
      </c>
    </row>
    <row r="793" spans="2:7">
      <c r="B793" s="51" t="s">
        <v>342</v>
      </c>
      <c r="C793" s="83" t="str">
        <f t="shared" si="63"/>
        <v>M11/12</v>
      </c>
      <c r="D793" s="52" t="str">
        <f t="shared" si="66"/>
        <v>Jet Stream Tri</v>
      </c>
      <c r="E793" s="53">
        <v>1.5891203703703706E-2</v>
      </c>
      <c r="F793" s="54">
        <f t="shared" si="67"/>
        <v>8302.9861616897306</v>
      </c>
      <c r="G793" t="str">
        <f>IF((ISERROR((VLOOKUP(B793,'Aqua Calcs'!C$2:C$1000,1,FALSE)))),"not eligible","")</f>
        <v/>
      </c>
    </row>
    <row r="794" spans="2:7">
      <c r="B794" s="51" t="s">
        <v>368</v>
      </c>
      <c r="C794" s="83" t="str">
        <f t="shared" si="63"/>
        <v>M11/12</v>
      </c>
      <c r="D794" s="52" t="str">
        <f t="shared" si="66"/>
        <v>Tri Sport Epping</v>
      </c>
      <c r="E794" s="53">
        <v>1.6041666666666669E-2</v>
      </c>
      <c r="F794" s="54">
        <f t="shared" si="67"/>
        <v>8225.1082251082262</v>
      </c>
      <c r="G794" t="str">
        <f>IF((ISERROR((VLOOKUP(B794,'Aqua Calcs'!C$2:C$1000,1,FALSE)))),"not eligible","")</f>
        <v/>
      </c>
    </row>
    <row r="795" spans="2:7">
      <c r="B795" s="51" t="s">
        <v>376</v>
      </c>
      <c r="C795" s="83" t="str">
        <f t="shared" si="63"/>
        <v>M11/12</v>
      </c>
      <c r="D795" s="52" t="str">
        <f t="shared" si="66"/>
        <v>Cambridge Tri</v>
      </c>
      <c r="E795" s="53">
        <v>1.6539351851851854E-2</v>
      </c>
      <c r="F795" s="54">
        <f t="shared" si="67"/>
        <v>7977.606717984605</v>
      </c>
      <c r="G795" t="str">
        <f>IF((ISERROR((VLOOKUP(B795,'Aqua Calcs'!C$2:C$1000,1,FALSE)))),"not eligible","")</f>
        <v/>
      </c>
    </row>
    <row r="796" spans="2:7">
      <c r="B796" s="51" t="s">
        <v>51</v>
      </c>
      <c r="C796" s="83" t="str">
        <f t="shared" si="63"/>
        <v>M11/12</v>
      </c>
      <c r="D796" s="52" t="str">
        <f t="shared" si="66"/>
        <v>East Essex Tri Club</v>
      </c>
      <c r="E796" s="53">
        <v>1.9282407407407408E-2</v>
      </c>
      <c r="F796" s="54">
        <f t="shared" si="67"/>
        <v>6842.7370948379357</v>
      </c>
      <c r="G796" t="str">
        <f>IF((ISERROR((VLOOKUP(B796,'Aqua Calcs'!C$2:C$1000,1,FALSE)))),"not eligible","")</f>
        <v/>
      </c>
    </row>
    <row r="797" spans="2:7">
      <c r="B797" s="51" t="s">
        <v>59</v>
      </c>
      <c r="C797" s="83" t="str">
        <f t="shared" si="63"/>
        <v>M11/12</v>
      </c>
      <c r="D797" s="52" t="str">
        <f t="shared" si="66"/>
        <v>East Essex Tri</v>
      </c>
      <c r="E797" s="53">
        <v>2.16087962962963E-2</v>
      </c>
      <c r="F797" s="54">
        <f t="shared" si="67"/>
        <v>6106.0524906266728</v>
      </c>
      <c r="G797" t="str">
        <f>IF((ISERROR((VLOOKUP(B797,'Aqua Calcs'!C$2:C$1000,1,FALSE)))),"not eligible","")</f>
        <v/>
      </c>
    </row>
    <row r="798" spans="2:7">
      <c r="B798" s="51" t="s">
        <v>334</v>
      </c>
      <c r="C798" s="83" t="e">
        <f t="shared" si="63"/>
        <v>#N/A</v>
      </c>
      <c r="D798" s="52" t="e">
        <f t="shared" si="66"/>
        <v>#N/A</v>
      </c>
      <c r="E798" s="53">
        <v>2.1828703703703704E-2</v>
      </c>
      <c r="F798" s="54" t="e">
        <f t="shared" si="67"/>
        <v>#N/A</v>
      </c>
      <c r="G798" t="str">
        <f>IF((ISERROR((VLOOKUP(B798,'Aqua Calcs'!C$2:C$1000,1,FALSE)))),"not eligible","")</f>
        <v>not eligible</v>
      </c>
    </row>
    <row r="799" spans="2:7">
      <c r="B799" s="51" t="s">
        <v>406</v>
      </c>
      <c r="C799" s="83" t="str">
        <f t="shared" si="63"/>
        <v>F13/14</v>
      </c>
      <c r="D799" s="52" t="str">
        <f t="shared" si="66"/>
        <v>Team Viper</v>
      </c>
      <c r="E799" s="53">
        <v>1.7696759259259266E-2</v>
      </c>
      <c r="F799" s="54">
        <f t="shared" si="67"/>
        <v>10000</v>
      </c>
      <c r="G799" t="str">
        <f>IF((ISERROR((VLOOKUP(B799,'Aqua Calcs'!C$2:C$1000,1,FALSE)))),"not eligible","")</f>
        <v/>
      </c>
    </row>
    <row r="800" spans="2:7">
      <c r="B800" s="51" t="s">
        <v>508</v>
      </c>
      <c r="C800" s="83" t="str">
        <f t="shared" si="63"/>
        <v>F13/14</v>
      </c>
      <c r="D800" s="52" t="str">
        <f t="shared" si="66"/>
        <v xml:space="preserve">Biggleswade AC </v>
      </c>
      <c r="E800" s="53">
        <v>1.862268518518518E-2</v>
      </c>
      <c r="F800" s="54">
        <f t="shared" si="67"/>
        <v>9502.7967681789996</v>
      </c>
      <c r="G800" t="str">
        <f>IF((ISERROR((VLOOKUP(B800,'Aqua Calcs'!C$2:C$1000,1,FALSE)))),"not eligible","")</f>
        <v/>
      </c>
    </row>
    <row r="801" spans="2:7">
      <c r="B801" s="51" t="s">
        <v>411</v>
      </c>
      <c r="C801" s="83" t="str">
        <f t="shared" si="63"/>
        <v>F13/14</v>
      </c>
      <c r="D801" s="52" t="str">
        <f t="shared" ref="D801:D825" si="68">VLOOKUP(B801,name,3,FALSE)</f>
        <v>Tri Sport Epping</v>
      </c>
      <c r="E801" s="53">
        <v>1.8796296296296304E-2</v>
      </c>
      <c r="F801" s="54">
        <f t="shared" si="67"/>
        <v>9415.0246305418714</v>
      </c>
      <c r="G801" t="str">
        <f>IF((ISERROR((VLOOKUP(B801,'Aqua Calcs'!C$2:C$1000,1,FALSE)))),"not eligible","")</f>
        <v/>
      </c>
    </row>
    <row r="802" spans="2:7">
      <c r="B802" s="51" t="s">
        <v>384</v>
      </c>
      <c r="C802" s="83" t="str">
        <f t="shared" si="63"/>
        <v>F13/14</v>
      </c>
      <c r="D802" s="52" t="str">
        <f t="shared" si="68"/>
        <v>Swim for Tri</v>
      </c>
      <c r="E802" s="53">
        <v>1.953703703703704E-2</v>
      </c>
      <c r="F802" s="54">
        <f t="shared" si="67"/>
        <v>9058.0568720379179</v>
      </c>
      <c r="G802" t="str">
        <f>IF((ISERROR((VLOOKUP(B802,'Aqua Calcs'!C$2:C$1000,1,FALSE)))),"not eligible","")</f>
        <v/>
      </c>
    </row>
    <row r="803" spans="2:7">
      <c r="B803" s="51" t="s">
        <v>392</v>
      </c>
      <c r="C803" s="83" t="e">
        <f t="shared" si="63"/>
        <v>#N/A</v>
      </c>
      <c r="D803" s="52" t="e">
        <f t="shared" si="68"/>
        <v>#N/A</v>
      </c>
      <c r="E803" s="53">
        <v>2.0358796296296305E-2</v>
      </c>
      <c r="F803" s="54" t="e">
        <f t="shared" si="67"/>
        <v>#N/A</v>
      </c>
      <c r="G803" t="str">
        <f>IF((ISERROR((VLOOKUP(B803,'Aqua Calcs'!C$2:C$1000,1,FALSE)))),"not eligible","")</f>
        <v>not eligible</v>
      </c>
    </row>
    <row r="804" spans="2:7">
      <c r="B804" s="51" t="s">
        <v>386</v>
      </c>
      <c r="C804" s="83" t="e">
        <f t="shared" si="63"/>
        <v>#N/A</v>
      </c>
      <c r="D804" s="52" t="e">
        <f t="shared" si="68"/>
        <v>#N/A</v>
      </c>
      <c r="E804" s="53">
        <v>2.1064814814814814E-2</v>
      </c>
      <c r="F804" s="54" t="e">
        <f t="shared" si="67"/>
        <v>#N/A</v>
      </c>
      <c r="G804" t="str">
        <f>IF((ISERROR((VLOOKUP(B804,'Aqua Calcs'!C$2:C$1000,1,FALSE)))),"not eligible","")</f>
        <v>not eligible</v>
      </c>
    </row>
    <row r="805" spans="2:7">
      <c r="B805" s="51" t="s">
        <v>417</v>
      </c>
      <c r="C805" s="83" t="str">
        <f t="shared" si="63"/>
        <v>F13/14</v>
      </c>
      <c r="D805" s="52" t="str">
        <f t="shared" si="68"/>
        <v>Thames Turbo</v>
      </c>
      <c r="E805" s="53">
        <v>2.1886574074074072E-2</v>
      </c>
      <c r="F805" s="54">
        <f t="shared" si="67"/>
        <v>8085.6689582231656</v>
      </c>
      <c r="G805" t="str">
        <f>IF((ISERROR((VLOOKUP(B805,'Aqua Calcs'!C$2:C$1000,1,FALSE)))),"not eligible","")</f>
        <v/>
      </c>
    </row>
    <row r="806" spans="2:7">
      <c r="B806" s="51" t="s">
        <v>412</v>
      </c>
      <c r="C806" s="83" t="str">
        <f t="shared" si="63"/>
        <v>F13/14</v>
      </c>
      <c r="D806" s="52" t="str">
        <f t="shared" si="68"/>
        <v>Trent Park Tri</v>
      </c>
      <c r="E806" s="53">
        <v>2.2129629629629631E-2</v>
      </c>
      <c r="F806" s="54">
        <f t="shared" si="67"/>
        <v>7996.8619246861945</v>
      </c>
      <c r="G806" t="str">
        <f>IF((ISERROR((VLOOKUP(B806,'Aqua Calcs'!C$2:C$1000,1,FALSE)))),"not eligible","")</f>
        <v/>
      </c>
    </row>
    <row r="807" spans="2:7">
      <c r="B807" s="51" t="s">
        <v>67</v>
      </c>
      <c r="C807" s="83" t="str">
        <f t="shared" si="63"/>
        <v>F13/14</v>
      </c>
      <c r="D807" s="52" t="str">
        <f t="shared" si="68"/>
        <v>East Essex Tri</v>
      </c>
      <c r="E807" s="53">
        <v>2.3553240740740736E-2</v>
      </c>
      <c r="F807" s="54">
        <f t="shared" si="67"/>
        <v>7513.5135135135188</v>
      </c>
      <c r="G807" t="str">
        <f>IF((ISERROR((VLOOKUP(B807,'Aqua Calcs'!C$2:C$1000,1,FALSE)))),"not eligible","")</f>
        <v/>
      </c>
    </row>
    <row r="808" spans="2:7">
      <c r="B808" s="51" t="s">
        <v>438</v>
      </c>
      <c r="C808" s="83" t="e">
        <f t="shared" si="63"/>
        <v>#N/A</v>
      </c>
      <c r="D808" s="52" t="e">
        <f t="shared" si="68"/>
        <v>#N/A</v>
      </c>
      <c r="E808" s="53">
        <v>1.6192129629629626E-2</v>
      </c>
      <c r="F808" s="54" t="e">
        <f t="shared" si="67"/>
        <v>#N/A</v>
      </c>
      <c r="G808" t="str">
        <f>IF((ISERROR((VLOOKUP(B808,'Aqua Calcs'!C$2:C$1000,1,FALSE)))),"not eligible","")</f>
        <v>not eligible</v>
      </c>
    </row>
    <row r="809" spans="2:7">
      <c r="B809" s="51" t="s">
        <v>432</v>
      </c>
      <c r="C809" s="83" t="str">
        <f t="shared" si="63"/>
        <v>M13/14</v>
      </c>
      <c r="D809" s="52" t="str">
        <f t="shared" si="68"/>
        <v>Triton Tri</v>
      </c>
      <c r="E809" s="53">
        <v>1.7268518518518516E-2</v>
      </c>
      <c r="F809" s="54">
        <f t="shared" si="67"/>
        <v>9376.6756032171579</v>
      </c>
      <c r="G809" t="str">
        <f>IF((ISERROR((VLOOKUP(B809,'Aqua Calcs'!C$2:C$1000,1,FALSE)))),"not eligible","")</f>
        <v/>
      </c>
    </row>
    <row r="810" spans="2:7">
      <c r="B810" s="51" t="s">
        <v>470</v>
      </c>
      <c r="C810" s="83" t="str">
        <f t="shared" si="63"/>
        <v>M13/14</v>
      </c>
      <c r="D810" s="52" t="str">
        <f t="shared" si="68"/>
        <v>Ipswich Tri Club</v>
      </c>
      <c r="E810" s="53">
        <v>1.7268518518518516E-2</v>
      </c>
      <c r="F810" s="54">
        <f t="shared" si="67"/>
        <v>9376.6756032171579</v>
      </c>
      <c r="G810" t="str">
        <f>IF((ISERROR((VLOOKUP(B810,'Aqua Calcs'!C$2:C$1000,1,FALSE)))),"not eligible","")</f>
        <v/>
      </c>
    </row>
    <row r="811" spans="2:7">
      <c r="B811" s="51" t="s">
        <v>468</v>
      </c>
      <c r="C811" s="83" t="e">
        <f t="shared" si="63"/>
        <v>#N/A</v>
      </c>
      <c r="D811" s="52" t="e">
        <f t="shared" si="68"/>
        <v>#N/A</v>
      </c>
      <c r="E811" s="53">
        <v>1.758101851851851E-2</v>
      </c>
      <c r="F811" s="54" t="e">
        <f t="shared" si="67"/>
        <v>#N/A</v>
      </c>
      <c r="G811" t="str">
        <f>IF((ISERROR((VLOOKUP(B811,'Aqua Calcs'!C$2:C$1000,1,FALSE)))),"not eligible","")</f>
        <v>not eligible</v>
      </c>
    </row>
    <row r="812" spans="2:7">
      <c r="B812" s="51" t="s">
        <v>466</v>
      </c>
      <c r="C812" s="83" t="str">
        <f t="shared" si="63"/>
        <v>M13/14</v>
      </c>
      <c r="D812" s="52" t="str">
        <f t="shared" si="68"/>
        <v>Cambridge Tri Club</v>
      </c>
      <c r="E812" s="53">
        <v>1.7870370370370363E-2</v>
      </c>
      <c r="F812" s="54">
        <f t="shared" si="67"/>
        <v>9060.8808290155448</v>
      </c>
      <c r="G812" t="str">
        <f>IF((ISERROR((VLOOKUP(B812,'Aqua Calcs'!C$2:C$1000,1,FALSE)))),"not eligible","")</f>
        <v/>
      </c>
    </row>
    <row r="813" spans="2:7">
      <c r="B813" s="51" t="s">
        <v>448</v>
      </c>
      <c r="C813" s="83" t="str">
        <f t="shared" si="63"/>
        <v>M13/14</v>
      </c>
      <c r="D813" s="52" t="str">
        <f t="shared" si="68"/>
        <v>Tri Anglia</v>
      </c>
      <c r="E813" s="53">
        <v>1.8645833333333341E-2</v>
      </c>
      <c r="F813" s="54">
        <f t="shared" ref="F813:F825" si="69">(VLOOKUP(C813,C$741:E$748,3,FALSE))/(E813/10000)</f>
        <v>8684.0471756672814</v>
      </c>
      <c r="G813" t="str">
        <f>IF((ISERROR((VLOOKUP(B813,'Aqua Calcs'!C$2:C$1000,1,FALSE)))),"not eligible","")</f>
        <v/>
      </c>
    </row>
    <row r="814" spans="2:7">
      <c r="B814" s="51" t="s">
        <v>83</v>
      </c>
      <c r="C814" s="83" t="str">
        <f t="shared" si="63"/>
        <v>M13/14</v>
      </c>
      <c r="D814" s="52" t="str">
        <f t="shared" si="68"/>
        <v>East Essex Tri Club</v>
      </c>
      <c r="E814" s="53">
        <v>1.8969907407407408E-2</v>
      </c>
      <c r="F814" s="54">
        <f t="shared" si="69"/>
        <v>8535.6924954240367</v>
      </c>
      <c r="G814" t="str">
        <f>IF((ISERROR((VLOOKUP(B814,'Aqua Calcs'!C$2:C$1000,1,FALSE)))),"not eligible","")</f>
        <v/>
      </c>
    </row>
    <row r="815" spans="2:7">
      <c r="B815" s="51" t="s">
        <v>56</v>
      </c>
      <c r="C815" s="83" t="str">
        <f t="shared" si="63"/>
        <v>M13/14</v>
      </c>
      <c r="D815" s="52" t="str">
        <f t="shared" si="68"/>
        <v>East Essex Tri</v>
      </c>
      <c r="E815" s="53">
        <v>1.9189814814814805E-2</v>
      </c>
      <c r="F815" s="54">
        <f t="shared" si="69"/>
        <v>8437.8769601930053</v>
      </c>
      <c r="G815" t="str">
        <f>IF((ISERROR((VLOOKUP(B815,'Aqua Calcs'!C$2:C$1000,1,FALSE)))),"not eligible","")</f>
        <v/>
      </c>
    </row>
    <row r="816" spans="2:7">
      <c r="B816" s="51" t="s">
        <v>467</v>
      </c>
      <c r="C816" s="83" t="e">
        <f t="shared" si="63"/>
        <v>#N/A</v>
      </c>
      <c r="D816" s="52" t="e">
        <f t="shared" si="68"/>
        <v>#N/A</v>
      </c>
      <c r="E816" s="53">
        <v>1.9768518518518519E-2</v>
      </c>
      <c r="F816" s="54" t="e">
        <f t="shared" si="69"/>
        <v>#N/A</v>
      </c>
      <c r="G816" t="str">
        <f>IF((ISERROR((VLOOKUP(B816,'Aqua Calcs'!C$2:C$1000,1,FALSE)))),"not eligible","")</f>
        <v>not eligible</v>
      </c>
    </row>
    <row r="817" spans="2:7">
      <c r="B817" s="51" t="s">
        <v>65</v>
      </c>
      <c r="C817" s="83" t="e">
        <f t="shared" si="63"/>
        <v>#N/A</v>
      </c>
      <c r="D817" s="52" t="e">
        <f t="shared" si="68"/>
        <v>#N/A</v>
      </c>
      <c r="E817" s="53">
        <v>2.0254629629629622E-2</v>
      </c>
      <c r="F817" s="54" t="e">
        <f t="shared" si="69"/>
        <v>#N/A</v>
      </c>
      <c r="G817" t="str">
        <f>IF((ISERROR((VLOOKUP(B817,'Aqua Calcs'!C$2:C$1000,1,FALSE)))),"not eligible","")</f>
        <v>not eligible</v>
      </c>
    </row>
    <row r="818" spans="2:7">
      <c r="B818" s="51" t="s">
        <v>61</v>
      </c>
      <c r="C818" s="83" t="str">
        <f t="shared" si="63"/>
        <v>M13/14</v>
      </c>
      <c r="D818" s="52" t="str">
        <f t="shared" si="68"/>
        <v>East Essex Tri Club</v>
      </c>
      <c r="E818" s="53">
        <v>2.0671296296296292E-2</v>
      </c>
      <c r="F818" s="54">
        <f t="shared" si="69"/>
        <v>7833.1466965285554</v>
      </c>
      <c r="G818" t="str">
        <f>IF((ISERROR((VLOOKUP(B818,'Aqua Calcs'!C$2:C$1000,1,FALSE)))),"not eligible","")</f>
        <v/>
      </c>
    </row>
    <row r="819" spans="2:7">
      <c r="B819" s="51" t="s">
        <v>17</v>
      </c>
      <c r="C819" s="83">
        <f t="shared" si="63"/>
        <v>0</v>
      </c>
      <c r="D819" s="52">
        <f t="shared" si="68"/>
        <v>0</v>
      </c>
      <c r="E819" s="53"/>
      <c r="F819" s="54" t="e">
        <f t="shared" si="69"/>
        <v>#N/A</v>
      </c>
      <c r="G819" t="str">
        <f>IF((ISERROR((VLOOKUP(B819,'Aqua Calcs'!C$2:C$1000,1,FALSE)))),"not eligible","")</f>
        <v/>
      </c>
    </row>
    <row r="820" spans="2:7">
      <c r="B820" s="51" t="s">
        <v>17</v>
      </c>
      <c r="C820" s="83">
        <f t="shared" si="63"/>
        <v>0</v>
      </c>
      <c r="D820" s="52">
        <f t="shared" si="68"/>
        <v>0</v>
      </c>
      <c r="E820" s="53"/>
      <c r="F820" s="54" t="e">
        <f t="shared" si="69"/>
        <v>#N/A</v>
      </c>
      <c r="G820" t="str">
        <f>IF((ISERROR((VLOOKUP(B820,'Aqua Calcs'!C$2:C$1000,1,FALSE)))),"not eligible","")</f>
        <v/>
      </c>
    </row>
    <row r="821" spans="2:7">
      <c r="B821" s="51" t="s">
        <v>17</v>
      </c>
      <c r="C821" s="83">
        <f t="shared" si="63"/>
        <v>0</v>
      </c>
      <c r="D821" s="52">
        <f t="shared" si="68"/>
        <v>0</v>
      </c>
      <c r="E821" s="53"/>
      <c r="F821" s="54" t="e">
        <f t="shared" si="69"/>
        <v>#N/A</v>
      </c>
      <c r="G821" t="str">
        <f>IF((ISERROR((VLOOKUP(B821,'Aqua Calcs'!C$2:C$1000,1,FALSE)))),"not eligible","")</f>
        <v/>
      </c>
    </row>
    <row r="822" spans="2:7">
      <c r="B822" s="51" t="s">
        <v>17</v>
      </c>
      <c r="C822" s="83">
        <f t="shared" si="63"/>
        <v>0</v>
      </c>
      <c r="D822" s="52">
        <f t="shared" si="68"/>
        <v>0</v>
      </c>
      <c r="E822" s="53"/>
      <c r="F822" s="54" t="e">
        <f t="shared" si="69"/>
        <v>#N/A</v>
      </c>
      <c r="G822" t="str">
        <f>IF((ISERROR((VLOOKUP(B822,'Aqua Calcs'!C$2:C$1000,1,FALSE)))),"not eligible","")</f>
        <v/>
      </c>
    </row>
    <row r="823" spans="2:7">
      <c r="B823" s="51" t="s">
        <v>17</v>
      </c>
      <c r="C823" s="83">
        <f t="shared" si="63"/>
        <v>0</v>
      </c>
      <c r="D823" s="52">
        <f t="shared" si="68"/>
        <v>0</v>
      </c>
      <c r="E823" s="53"/>
      <c r="F823" s="54" t="e">
        <f t="shared" si="69"/>
        <v>#N/A</v>
      </c>
      <c r="G823" t="str">
        <f>IF((ISERROR((VLOOKUP(B823,'Aqua Calcs'!C$2:C$1000,1,FALSE)))),"not eligible","")</f>
        <v/>
      </c>
    </row>
    <row r="824" spans="2:7">
      <c r="B824" s="51" t="s">
        <v>17</v>
      </c>
      <c r="C824" s="83">
        <f t="shared" si="63"/>
        <v>0</v>
      </c>
      <c r="D824" s="52">
        <f t="shared" si="68"/>
        <v>0</v>
      </c>
      <c r="E824" s="53"/>
      <c r="F824" s="54" t="e">
        <f t="shared" si="69"/>
        <v>#N/A</v>
      </c>
      <c r="G824" t="str">
        <f>IF((ISERROR((VLOOKUP(B824,'Aqua Calcs'!C$2:C$1000,1,FALSE)))),"not eligible","")</f>
        <v/>
      </c>
    </row>
    <row r="825" spans="2:7">
      <c r="B825" s="51" t="s">
        <v>17</v>
      </c>
      <c r="C825" s="83">
        <v>0</v>
      </c>
      <c r="D825" s="52">
        <f t="shared" si="68"/>
        <v>0</v>
      </c>
      <c r="E825" s="53"/>
      <c r="F825" s="54" t="e">
        <f t="shared" si="69"/>
        <v>#N/A</v>
      </c>
      <c r="G825" t="str">
        <f>IF((ISERROR((VLOOKUP(B825,'Aqua Calcs'!C$2:C$1000,1,FALSE)))),"not eligible","")</f>
        <v/>
      </c>
    </row>
    <row r="828" spans="2:7" ht="15.75">
      <c r="B828" s="68" t="s">
        <v>10</v>
      </c>
      <c r="C828" s="68"/>
    </row>
    <row r="829" spans="2:7" ht="13.5" thickBot="1">
      <c r="B829" s="69" t="s">
        <v>3</v>
      </c>
      <c r="C829" s="69"/>
      <c r="D829" s="70" t="s">
        <v>471</v>
      </c>
      <c r="E829" s="70" t="s">
        <v>14</v>
      </c>
      <c r="F829" s="71" t="s">
        <v>9</v>
      </c>
    </row>
    <row r="830" spans="2:7">
      <c r="B830" s="47" t="s">
        <v>39</v>
      </c>
      <c r="C830" s="82" t="s">
        <v>107</v>
      </c>
      <c r="D830" s="48"/>
      <c r="E830" s="49">
        <v>1.1574074074074073E-5</v>
      </c>
      <c r="F830" s="50"/>
      <c r="G830" t="str">
        <f>IF((ISERROR((VLOOKUP(B830,'Aqua Calcs'!C$2:C$1000,1,FALSE)))),"not eligible","")</f>
        <v/>
      </c>
    </row>
    <row r="831" spans="2:7">
      <c r="B831" s="51" t="s">
        <v>39</v>
      </c>
      <c r="C831" s="83" t="s">
        <v>153</v>
      </c>
      <c r="D831" s="52"/>
      <c r="E831" s="53">
        <v>1.1574074074074073E-5</v>
      </c>
      <c r="F831" s="54"/>
      <c r="G831" t="str">
        <f>IF((ISERROR((VLOOKUP(B831,'Aqua Calcs'!C$2:C$1000,1,FALSE)))),"not eligible","")</f>
        <v/>
      </c>
    </row>
    <row r="832" spans="2:7">
      <c r="B832" s="51" t="s">
        <v>39</v>
      </c>
      <c r="C832" s="83" t="s">
        <v>252</v>
      </c>
      <c r="D832" s="52"/>
      <c r="E832" s="53">
        <v>1.1574074074074073E-5</v>
      </c>
      <c r="F832" s="54"/>
      <c r="G832" t="str">
        <f>IF((ISERROR((VLOOKUP(B832,'Aqua Calcs'!C$2:C$1000,1,FALSE)))),"not eligible","")</f>
        <v/>
      </c>
    </row>
    <row r="833" spans="2:7">
      <c r="B833" s="51" t="s">
        <v>39</v>
      </c>
      <c r="C833" s="83" t="s">
        <v>378</v>
      </c>
      <c r="D833" s="52"/>
      <c r="E833" s="53">
        <v>1.1574074074074073E-5</v>
      </c>
      <c r="F833" s="54"/>
      <c r="G833" t="str">
        <f>IF((ISERROR((VLOOKUP(B833,'Aqua Calcs'!C$2:C$1000,1,FALSE)))),"not eligible","")</f>
        <v/>
      </c>
    </row>
    <row r="834" spans="2:7">
      <c r="B834" s="51" t="s">
        <v>39</v>
      </c>
      <c r="C834" s="83" t="s">
        <v>136</v>
      </c>
      <c r="D834" s="52"/>
      <c r="E834" s="53">
        <v>1.1574074074074073E-5</v>
      </c>
      <c r="F834" s="54"/>
      <c r="G834" t="str">
        <f>IF((ISERROR((VLOOKUP(B834,'Aqua Calcs'!C$2:C$1000,1,FALSE)))),"not eligible","")</f>
        <v/>
      </c>
    </row>
    <row r="835" spans="2:7">
      <c r="B835" s="51" t="s">
        <v>39</v>
      </c>
      <c r="C835" s="83" t="s">
        <v>203</v>
      </c>
      <c r="D835" s="52"/>
      <c r="E835" s="53">
        <v>1.1574074074074073E-5</v>
      </c>
      <c r="F835" s="54"/>
      <c r="G835" t="str">
        <f>IF((ISERROR((VLOOKUP(B835,'Aqua Calcs'!C$2:C$1000,1,FALSE)))),"not eligible","")</f>
        <v/>
      </c>
    </row>
    <row r="836" spans="2:7">
      <c r="B836" s="51" t="s">
        <v>39</v>
      </c>
      <c r="C836" s="83" t="s">
        <v>313</v>
      </c>
      <c r="D836" s="52"/>
      <c r="E836" s="53">
        <v>1.1574074074074073E-5</v>
      </c>
      <c r="F836" s="54"/>
      <c r="G836" t="str">
        <f>IF((ISERROR((VLOOKUP(B836,'Aqua Calcs'!C$2:C$1000,1,FALSE)))),"not eligible","")</f>
        <v/>
      </c>
    </row>
    <row r="837" spans="2:7">
      <c r="B837" s="51" t="s">
        <v>39</v>
      </c>
      <c r="C837" s="83" t="s">
        <v>423</v>
      </c>
      <c r="D837" s="52"/>
      <c r="E837" s="53">
        <v>1.1574074074074073E-5</v>
      </c>
      <c r="F837" s="54"/>
      <c r="G837" t="str">
        <f>IF((ISERROR((VLOOKUP(B837,'Aqua Calcs'!C$2:C$1000,1,FALSE)))),"not eligible","")</f>
        <v/>
      </c>
    </row>
    <row r="838" spans="2:7">
      <c r="B838" s="51" t="s">
        <v>17</v>
      </c>
      <c r="C838" s="83">
        <f t="shared" ref="C838:C853" si="70">VLOOKUP(B838,name,2,FALSE)</f>
        <v>0</v>
      </c>
      <c r="D838" s="52">
        <f t="shared" ref="D838:D855" si="71">VLOOKUP(B838,name,3,FALSE)</f>
        <v>0</v>
      </c>
      <c r="E838" s="53"/>
      <c r="F838" s="54" t="e">
        <f t="shared" ref="F838:F853" si="72">(VLOOKUP(C838,C$313:E$320,3,FALSE))/(E838/10000)</f>
        <v>#N/A</v>
      </c>
      <c r="G838" t="str">
        <f>IF((ISERROR((VLOOKUP(B838,'Aqua Calcs'!C$2:C$1000,1,FALSE)))),"not eligible","")</f>
        <v/>
      </c>
    </row>
    <row r="839" spans="2:7">
      <c r="B839" s="51" t="s">
        <v>17</v>
      </c>
      <c r="C839" s="83">
        <f t="shared" si="70"/>
        <v>0</v>
      </c>
      <c r="D839" s="52">
        <f t="shared" si="71"/>
        <v>0</v>
      </c>
      <c r="E839" s="53"/>
      <c r="F839" s="54" t="e">
        <f t="shared" si="72"/>
        <v>#N/A</v>
      </c>
      <c r="G839" t="str">
        <f>IF((ISERROR((VLOOKUP(B839,'Aqua Calcs'!C$2:C$1000,1,FALSE)))),"not eligible","")</f>
        <v/>
      </c>
    </row>
    <row r="840" spans="2:7">
      <c r="B840" s="51" t="s">
        <v>17</v>
      </c>
      <c r="C840" s="83">
        <f t="shared" si="70"/>
        <v>0</v>
      </c>
      <c r="D840" s="52">
        <f t="shared" si="71"/>
        <v>0</v>
      </c>
      <c r="E840" s="53"/>
      <c r="F840" s="54" t="e">
        <f t="shared" si="72"/>
        <v>#N/A</v>
      </c>
      <c r="G840" t="str">
        <f>IF((ISERROR((VLOOKUP(B840,'Aqua Calcs'!C$2:C$1000,1,FALSE)))),"not eligible","")</f>
        <v/>
      </c>
    </row>
    <row r="841" spans="2:7">
      <c r="B841" s="51" t="s">
        <v>17</v>
      </c>
      <c r="C841" s="83">
        <f t="shared" si="70"/>
        <v>0</v>
      </c>
      <c r="D841" s="52">
        <f t="shared" si="71"/>
        <v>0</v>
      </c>
      <c r="E841" s="53"/>
      <c r="F841" s="54" t="e">
        <f t="shared" si="72"/>
        <v>#N/A</v>
      </c>
      <c r="G841" t="str">
        <f>IF((ISERROR((VLOOKUP(B841,'Aqua Calcs'!C$2:C$1000,1,FALSE)))),"not eligible","")</f>
        <v/>
      </c>
    </row>
    <row r="842" spans="2:7">
      <c r="B842" s="51" t="s">
        <v>17</v>
      </c>
      <c r="C842" s="83">
        <f t="shared" si="70"/>
        <v>0</v>
      </c>
      <c r="D842" s="52">
        <f t="shared" si="71"/>
        <v>0</v>
      </c>
      <c r="E842" s="53"/>
      <c r="F842" s="54" t="e">
        <f t="shared" si="72"/>
        <v>#N/A</v>
      </c>
      <c r="G842" t="str">
        <f>IF((ISERROR((VLOOKUP(B842,'Aqua Calcs'!C$2:C$1000,1,FALSE)))),"not eligible","")</f>
        <v/>
      </c>
    </row>
    <row r="843" spans="2:7">
      <c r="B843" s="51" t="s">
        <v>17</v>
      </c>
      <c r="C843" s="83">
        <f t="shared" si="70"/>
        <v>0</v>
      </c>
      <c r="D843" s="52">
        <f t="shared" si="71"/>
        <v>0</v>
      </c>
      <c r="E843" s="53"/>
      <c r="F843" s="54" t="e">
        <f t="shared" si="72"/>
        <v>#N/A</v>
      </c>
      <c r="G843" t="str">
        <f>IF((ISERROR((VLOOKUP(B843,'Aqua Calcs'!C$2:C$1000,1,FALSE)))),"not eligible","")</f>
        <v/>
      </c>
    </row>
    <row r="844" spans="2:7">
      <c r="B844" s="51" t="s">
        <v>17</v>
      </c>
      <c r="C844" s="83">
        <f t="shared" si="70"/>
        <v>0</v>
      </c>
      <c r="D844" s="52">
        <f t="shared" si="71"/>
        <v>0</v>
      </c>
      <c r="E844" s="53"/>
      <c r="F844" s="54" t="e">
        <f t="shared" si="72"/>
        <v>#N/A</v>
      </c>
      <c r="G844" t="str">
        <f>IF((ISERROR((VLOOKUP(B844,'Aqua Calcs'!C$2:C$1000,1,FALSE)))),"not eligible","")</f>
        <v/>
      </c>
    </row>
    <row r="845" spans="2:7">
      <c r="B845" s="51" t="s">
        <v>17</v>
      </c>
      <c r="C845" s="83">
        <f t="shared" si="70"/>
        <v>0</v>
      </c>
      <c r="D845" s="52">
        <f t="shared" si="71"/>
        <v>0</v>
      </c>
      <c r="E845" s="53"/>
      <c r="F845" s="54" t="e">
        <f t="shared" si="72"/>
        <v>#N/A</v>
      </c>
      <c r="G845" t="str">
        <f>IF((ISERROR((VLOOKUP(B845,'Aqua Calcs'!C$2:C$1000,1,FALSE)))),"not eligible","")</f>
        <v/>
      </c>
    </row>
    <row r="846" spans="2:7">
      <c r="B846" s="51" t="s">
        <v>17</v>
      </c>
      <c r="C846" s="83">
        <f t="shared" si="70"/>
        <v>0</v>
      </c>
      <c r="D846" s="52">
        <f t="shared" si="71"/>
        <v>0</v>
      </c>
      <c r="E846" s="53"/>
      <c r="F846" s="54" t="e">
        <f t="shared" si="72"/>
        <v>#N/A</v>
      </c>
      <c r="G846" t="str">
        <f>IF((ISERROR((VLOOKUP(B846,'Aqua Calcs'!C$2:C$1000,1,FALSE)))),"not eligible","")</f>
        <v/>
      </c>
    </row>
    <row r="847" spans="2:7">
      <c r="B847" s="51" t="s">
        <v>17</v>
      </c>
      <c r="C847" s="83">
        <f t="shared" si="70"/>
        <v>0</v>
      </c>
      <c r="D847" s="52">
        <f t="shared" si="71"/>
        <v>0</v>
      </c>
      <c r="E847" s="53"/>
      <c r="F847" s="54" t="e">
        <f t="shared" si="72"/>
        <v>#N/A</v>
      </c>
      <c r="G847" t="str">
        <f>IF((ISERROR((VLOOKUP(B847,'Aqua Calcs'!C$2:C$1000,1,FALSE)))),"not eligible","")</f>
        <v/>
      </c>
    </row>
    <row r="848" spans="2:7">
      <c r="B848" s="51" t="s">
        <v>17</v>
      </c>
      <c r="C848" s="83">
        <f t="shared" si="70"/>
        <v>0</v>
      </c>
      <c r="D848" s="52">
        <f t="shared" si="71"/>
        <v>0</v>
      </c>
      <c r="E848" s="53"/>
      <c r="F848" s="54" t="e">
        <f t="shared" si="72"/>
        <v>#N/A</v>
      </c>
      <c r="G848" t="str">
        <f>IF((ISERROR((VLOOKUP(B848,'Aqua Calcs'!C$2:C$1000,1,FALSE)))),"not eligible","")</f>
        <v/>
      </c>
    </row>
    <row r="849" spans="2:7">
      <c r="B849" s="51" t="s">
        <v>17</v>
      </c>
      <c r="C849" s="83">
        <f t="shared" si="70"/>
        <v>0</v>
      </c>
      <c r="D849" s="52">
        <f t="shared" si="71"/>
        <v>0</v>
      </c>
      <c r="E849" s="53"/>
      <c r="F849" s="54" t="e">
        <f t="shared" si="72"/>
        <v>#N/A</v>
      </c>
      <c r="G849" t="str">
        <f>IF((ISERROR((VLOOKUP(B849,'Aqua Calcs'!C$2:C$1000,1,FALSE)))),"not eligible","")</f>
        <v/>
      </c>
    </row>
    <row r="850" spans="2:7">
      <c r="B850" s="51" t="s">
        <v>17</v>
      </c>
      <c r="C850" s="83">
        <f t="shared" si="70"/>
        <v>0</v>
      </c>
      <c r="D850" s="52">
        <f t="shared" si="71"/>
        <v>0</v>
      </c>
      <c r="E850" s="53"/>
      <c r="F850" s="54" t="e">
        <f t="shared" si="72"/>
        <v>#N/A</v>
      </c>
      <c r="G850" t="str">
        <f>IF((ISERROR((VLOOKUP(B850,'Aqua Calcs'!C$2:C$1000,1,FALSE)))),"not eligible","")</f>
        <v/>
      </c>
    </row>
    <row r="851" spans="2:7">
      <c r="B851" s="51" t="s">
        <v>17</v>
      </c>
      <c r="C851" s="83">
        <f t="shared" si="70"/>
        <v>0</v>
      </c>
      <c r="D851" s="52">
        <f t="shared" si="71"/>
        <v>0</v>
      </c>
      <c r="E851" s="53"/>
      <c r="F851" s="54" t="e">
        <f t="shared" si="72"/>
        <v>#N/A</v>
      </c>
      <c r="G851" t="str">
        <f>IF((ISERROR((VLOOKUP(B851,'Aqua Calcs'!C$2:C$1000,1,FALSE)))),"not eligible","")</f>
        <v/>
      </c>
    </row>
    <row r="852" spans="2:7">
      <c r="B852" s="51" t="s">
        <v>17</v>
      </c>
      <c r="C852" s="83">
        <f t="shared" si="70"/>
        <v>0</v>
      </c>
      <c r="D852" s="52">
        <f t="shared" si="71"/>
        <v>0</v>
      </c>
      <c r="E852" s="53"/>
      <c r="F852" s="54" t="e">
        <f t="shared" si="72"/>
        <v>#N/A</v>
      </c>
      <c r="G852" t="str">
        <f>IF((ISERROR((VLOOKUP(B852,'Aqua Calcs'!C$2:C$1000,1,FALSE)))),"not eligible","")</f>
        <v/>
      </c>
    </row>
    <row r="853" spans="2:7">
      <c r="B853" s="51" t="s">
        <v>17</v>
      </c>
      <c r="C853" s="83">
        <f t="shared" si="70"/>
        <v>0</v>
      </c>
      <c r="D853" s="52">
        <f t="shared" si="71"/>
        <v>0</v>
      </c>
      <c r="E853" s="53"/>
      <c r="F853" s="54" t="e">
        <f t="shared" si="72"/>
        <v>#N/A</v>
      </c>
      <c r="G853" t="str">
        <f>IF((ISERROR((VLOOKUP(B853,'Aqua Calcs'!C$2:C$1000,1,FALSE)))),"not eligible","")</f>
        <v/>
      </c>
    </row>
    <row r="854" spans="2:7">
      <c r="B854" s="51" t="s">
        <v>17</v>
      </c>
      <c r="C854" s="83">
        <f>VLOOKUP(B854,name,2,FALSE)</f>
        <v>0</v>
      </c>
      <c r="D854" s="52">
        <f t="shared" si="71"/>
        <v>0</v>
      </c>
      <c r="E854" s="53"/>
      <c r="F854" s="54" t="e">
        <f>(VLOOKUP(C854,C$830:E$837,3,FALSE))/(E854/10000)</f>
        <v>#N/A</v>
      </c>
      <c r="G854" t="str">
        <f>IF((ISERROR((VLOOKUP(B854,'Aqua Calcs'!C$2:C$1000,1,FALSE)))),"not eligible","")</f>
        <v/>
      </c>
    </row>
    <row r="855" spans="2:7" ht="13.5" thickBot="1">
      <c r="B855" s="55" t="s">
        <v>17</v>
      </c>
      <c r="C855" s="84">
        <f>VLOOKUP(B855,name,2,FALSE)</f>
        <v>0</v>
      </c>
      <c r="D855" s="52">
        <f t="shared" si="71"/>
        <v>0</v>
      </c>
      <c r="E855" s="56"/>
      <c r="F855" s="57" t="e">
        <f>(VLOOKUP(C855,C$830:E$837,3,FALSE))/(E855/10000)</f>
        <v>#N/A</v>
      </c>
      <c r="G855" t="str">
        <f>IF((ISERROR((VLOOKUP(B855,'Aqua Calcs'!C$2:C$1000,1,FALSE)))),"not eligible","")</f>
        <v/>
      </c>
    </row>
    <row r="858" spans="2:7" ht="15.75">
      <c r="B858" s="68" t="s">
        <v>15</v>
      </c>
      <c r="C858" s="68"/>
    </row>
    <row r="859" spans="2:7" ht="13.5" thickBot="1">
      <c r="B859" s="69" t="s">
        <v>3</v>
      </c>
      <c r="C859" s="69"/>
      <c r="D859" s="70" t="s">
        <v>471</v>
      </c>
      <c r="E859" s="70" t="s">
        <v>14</v>
      </c>
      <c r="F859" s="71" t="s">
        <v>9</v>
      </c>
    </row>
    <row r="860" spans="2:7">
      <c r="B860" s="47" t="s">
        <v>39</v>
      </c>
      <c r="C860" s="82" t="s">
        <v>107</v>
      </c>
      <c r="D860" s="48"/>
      <c r="E860" s="53">
        <v>5.6134259259259271E-3</v>
      </c>
      <c r="F860" s="50"/>
      <c r="G860" t="str">
        <f>IF((ISERROR((VLOOKUP(B860,'Aqua Calcs'!C$2:C$1000,1,FALSE)))),"not eligible","")</f>
        <v/>
      </c>
    </row>
    <row r="861" spans="2:7">
      <c r="B861" s="51" t="s">
        <v>39</v>
      </c>
      <c r="C861" s="83" t="s">
        <v>153</v>
      </c>
      <c r="D861" s="52"/>
      <c r="E861" s="53">
        <v>8.3796296296296292E-3</v>
      </c>
      <c r="F861" s="54"/>
      <c r="G861" t="str">
        <f>IF((ISERROR((VLOOKUP(B861,'Aqua Calcs'!C$2:C$1000,1,FALSE)))),"not eligible","")</f>
        <v/>
      </c>
    </row>
    <row r="862" spans="2:7">
      <c r="B862" s="51" t="s">
        <v>39</v>
      </c>
      <c r="C862" s="83" t="s">
        <v>252</v>
      </c>
      <c r="D862" s="52"/>
      <c r="E862" s="53">
        <v>1.2986111111111111E-2</v>
      </c>
      <c r="F862" s="54"/>
      <c r="G862" t="str">
        <f>IF((ISERROR((VLOOKUP(B862,'Aqua Calcs'!C$2:C$1000,1,FALSE)))),"not eligible","")</f>
        <v/>
      </c>
    </row>
    <row r="863" spans="2:7">
      <c r="B863" s="51" t="s">
        <v>39</v>
      </c>
      <c r="C863" s="83" t="s">
        <v>378</v>
      </c>
      <c r="D863" s="52"/>
      <c r="E863" s="53">
        <v>1.7592592592592594E-2</v>
      </c>
      <c r="F863" s="54"/>
      <c r="G863" t="str">
        <f>IF((ISERROR((VLOOKUP(B863,'Aqua Calcs'!C$2:C$1000,1,FALSE)))),"not eligible","")</f>
        <v/>
      </c>
    </row>
    <row r="864" spans="2:7">
      <c r="B864" s="51" t="s">
        <v>39</v>
      </c>
      <c r="C864" s="83" t="s">
        <v>136</v>
      </c>
      <c r="D864" s="52"/>
      <c r="E864" s="53">
        <v>5.4513888888888893E-3</v>
      </c>
      <c r="F864" s="54"/>
      <c r="G864" t="str">
        <f>IF((ISERROR((VLOOKUP(B864,'Aqua Calcs'!C$2:C$1000,1,FALSE)))),"not eligible","")</f>
        <v/>
      </c>
    </row>
    <row r="865" spans="2:7">
      <c r="B865" s="51" t="s">
        <v>39</v>
      </c>
      <c r="C865" s="83" t="s">
        <v>203</v>
      </c>
      <c r="D865" s="52"/>
      <c r="E865" s="53">
        <v>8.9583333333333338E-3</v>
      </c>
      <c r="F865" s="54"/>
      <c r="G865" t="str">
        <f>IF((ISERROR((VLOOKUP(B865,'Aqua Calcs'!C$2:C$1000,1,FALSE)))),"not eligible","")</f>
        <v/>
      </c>
    </row>
    <row r="866" spans="2:7">
      <c r="B866" s="51" t="s">
        <v>39</v>
      </c>
      <c r="C866" s="83" t="s">
        <v>313</v>
      </c>
      <c r="D866" s="52"/>
      <c r="E866" s="53">
        <v>1.2800925925925926E-2</v>
      </c>
      <c r="F866" s="54"/>
      <c r="G866" t="str">
        <f>IF((ISERROR((VLOOKUP(B866,'Aqua Calcs'!C$2:C$1000,1,FALSE)))),"not eligible","")</f>
        <v/>
      </c>
    </row>
    <row r="867" spans="2:7">
      <c r="B867" s="51" t="s">
        <v>39</v>
      </c>
      <c r="C867" s="83" t="s">
        <v>423</v>
      </c>
      <c r="D867" s="52"/>
      <c r="E867" s="53">
        <v>1.5555555555555553E-2</v>
      </c>
      <c r="F867" s="54"/>
      <c r="G867" t="str">
        <f>IF((ISERROR((VLOOKUP(B867,'Aqua Calcs'!C$2:C$1000,1,FALSE)))),"not eligible","")</f>
        <v/>
      </c>
    </row>
    <row r="868" spans="2:7">
      <c r="B868" s="51" t="s">
        <v>146</v>
      </c>
      <c r="C868" s="83" t="e">
        <f t="shared" ref="C868:C1002" si="73">VLOOKUP(B868,name,2,FALSE)</f>
        <v>#N/A</v>
      </c>
      <c r="D868" s="52" t="e">
        <f t="shared" ref="D868:D900" si="74">VLOOKUP(B868,name,3,FALSE)</f>
        <v>#N/A</v>
      </c>
      <c r="E868" s="53">
        <v>5.4513888888888893E-3</v>
      </c>
      <c r="F868" s="54" t="e">
        <f t="shared" ref="F868:F900" si="75">(VLOOKUP(C868,C$860:E$867,3,FALSE))/(E868/10000)</f>
        <v>#N/A</v>
      </c>
      <c r="G868" t="str">
        <f>IF((ISERROR((VLOOKUP(B868,'Aqua Calcs'!C$2:C$1000,1,FALSE)))),"not eligible","")</f>
        <v>not eligible</v>
      </c>
    </row>
    <row r="869" spans="2:7">
      <c r="B869" s="51" t="s">
        <v>152</v>
      </c>
      <c r="C869" s="83" t="e">
        <f t="shared" si="73"/>
        <v>#N/A</v>
      </c>
      <c r="D869" s="52" t="e">
        <f t="shared" si="74"/>
        <v>#N/A</v>
      </c>
      <c r="E869" s="53">
        <v>5.9953703703703705E-3</v>
      </c>
      <c r="F869" s="54" t="e">
        <f t="shared" si="75"/>
        <v>#N/A</v>
      </c>
      <c r="G869" t="str">
        <f>IF((ISERROR((VLOOKUP(B869,'Aqua Calcs'!C$2:C$1000,1,FALSE)))),"not eligible","")</f>
        <v>not eligible</v>
      </c>
    </row>
    <row r="870" spans="2:7">
      <c r="B870" s="51" t="s">
        <v>139</v>
      </c>
      <c r="C870" s="83" t="str">
        <f t="shared" si="73"/>
        <v>M8</v>
      </c>
      <c r="D870" s="52" t="str">
        <f t="shared" si="74"/>
        <v>Unattached</v>
      </c>
      <c r="E870" s="53">
        <v>6.2037037037037035E-3</v>
      </c>
      <c r="F870" s="54">
        <f t="shared" si="75"/>
        <v>8787.313432835821</v>
      </c>
      <c r="G870" t="str">
        <f>IF((ISERROR((VLOOKUP(B870,'Aqua Calcs'!C$2:C$1000,1,FALSE)))),"not eligible","")</f>
        <v/>
      </c>
    </row>
    <row r="871" spans="2:7">
      <c r="B871" s="51" t="s">
        <v>149</v>
      </c>
      <c r="C871" s="83" t="e">
        <f t="shared" si="73"/>
        <v>#N/A</v>
      </c>
      <c r="D871" s="52" t="e">
        <f t="shared" si="74"/>
        <v>#N/A</v>
      </c>
      <c r="E871" s="53">
        <v>6.238425925925925E-3</v>
      </c>
      <c r="F871" s="54" t="e">
        <f t="shared" si="75"/>
        <v>#N/A</v>
      </c>
      <c r="G871" t="str">
        <f>IF((ISERROR((VLOOKUP(B871,'Aqua Calcs'!C$2:C$1000,1,FALSE)))),"not eligible","")</f>
        <v>not eligible</v>
      </c>
    </row>
    <row r="872" spans="2:7">
      <c r="B872" s="51" t="s">
        <v>135</v>
      </c>
      <c r="C872" s="83" t="e">
        <f t="shared" si="73"/>
        <v>#N/A</v>
      </c>
      <c r="D872" s="52" t="e">
        <f t="shared" si="74"/>
        <v>#N/A</v>
      </c>
      <c r="E872" s="53">
        <v>6.5509259259259262E-3</v>
      </c>
      <c r="F872" s="54" t="e">
        <f t="shared" si="75"/>
        <v>#N/A</v>
      </c>
      <c r="G872" t="str">
        <f>IF((ISERROR((VLOOKUP(B872,'Aqua Calcs'!C$2:C$1000,1,FALSE)))),"not eligible","")</f>
        <v>not eligible</v>
      </c>
    </row>
    <row r="873" spans="2:7">
      <c r="B873" s="51" t="s">
        <v>142</v>
      </c>
      <c r="C873" s="83" t="str">
        <f t="shared" si="73"/>
        <v>M8</v>
      </c>
      <c r="D873" s="52">
        <f t="shared" si="74"/>
        <v>0</v>
      </c>
      <c r="E873" s="53">
        <v>6.6666666666666671E-3</v>
      </c>
      <c r="F873" s="54">
        <f t="shared" si="75"/>
        <v>8177.083333333333</v>
      </c>
      <c r="G873" t="str">
        <f>IF((ISERROR((VLOOKUP(B873,'Aqua Calcs'!C$2:C$1000,1,FALSE)))),"not eligible","")</f>
        <v/>
      </c>
    </row>
    <row r="874" spans="2:7">
      <c r="B874" s="51" t="s">
        <v>140</v>
      </c>
      <c r="C874" s="83" t="str">
        <f t="shared" si="73"/>
        <v>M8</v>
      </c>
      <c r="D874" s="52" t="str">
        <f t="shared" si="74"/>
        <v>Sevenoaks Tri Club</v>
      </c>
      <c r="E874" s="53">
        <v>6.7129629629629622E-3</v>
      </c>
      <c r="F874" s="54">
        <f t="shared" si="75"/>
        <v>8120.6896551724158</v>
      </c>
      <c r="G874" t="str">
        <f>IF((ISERROR((VLOOKUP(B874,'Aqua Calcs'!C$2:C$1000,1,FALSE)))),"not eligible","")</f>
        <v/>
      </c>
    </row>
    <row r="875" spans="2:7">
      <c r="B875" s="51" t="s">
        <v>511</v>
      </c>
      <c r="C875" s="83" t="e">
        <f t="shared" si="73"/>
        <v>#N/A</v>
      </c>
      <c r="D875" s="52" t="e">
        <f t="shared" si="74"/>
        <v>#N/A</v>
      </c>
      <c r="E875" s="53">
        <v>5.6134259259259262E-3</v>
      </c>
      <c r="F875" s="54" t="e">
        <f t="shared" si="75"/>
        <v>#N/A</v>
      </c>
      <c r="G875" t="str">
        <f>IF((ISERROR((VLOOKUP(B875,'Aqua Calcs'!C$2:C$1000,1,FALSE)))),"not eligible","")</f>
        <v>not eligible</v>
      </c>
    </row>
    <row r="876" spans="2:7">
      <c r="B876" s="51" t="s">
        <v>73</v>
      </c>
      <c r="C876" s="83" t="str">
        <f t="shared" si="73"/>
        <v>F8</v>
      </c>
      <c r="D876" s="52" t="str">
        <f t="shared" si="74"/>
        <v>East Essex Tri Club</v>
      </c>
      <c r="E876" s="53">
        <v>6.168981481481481E-3</v>
      </c>
      <c r="F876" s="54">
        <f t="shared" si="75"/>
        <v>9099.4371482176393</v>
      </c>
      <c r="G876" t="str">
        <f>IF((ISERROR((VLOOKUP(B876,'Aqua Calcs'!C$2:C$1000,1,FALSE)))),"not eligible","")</f>
        <v/>
      </c>
    </row>
    <row r="877" spans="2:7">
      <c r="B877" s="51" t="s">
        <v>123</v>
      </c>
      <c r="C877" s="83" t="str">
        <f t="shared" si="73"/>
        <v>F8</v>
      </c>
      <c r="D877" s="52" t="str">
        <f t="shared" si="74"/>
        <v>Tri Sport Epping</v>
      </c>
      <c r="E877" s="53">
        <v>6.3310185185185188E-3</v>
      </c>
      <c r="F877" s="54">
        <f t="shared" si="75"/>
        <v>8866.5447897623417</v>
      </c>
      <c r="G877" t="str">
        <f>IF((ISERROR((VLOOKUP(B877,'Aqua Calcs'!C$2:C$1000,1,FALSE)))),"not eligible","")</f>
        <v/>
      </c>
    </row>
    <row r="878" spans="2:7">
      <c r="B878" s="51" t="s">
        <v>106</v>
      </c>
      <c r="C878" s="83" t="str">
        <f t="shared" si="73"/>
        <v>F8</v>
      </c>
      <c r="D878" s="52" t="str">
        <f t="shared" si="74"/>
        <v>Ipswich Tri</v>
      </c>
      <c r="E878" s="53">
        <v>6.5162037037037037E-3</v>
      </c>
      <c r="F878" s="54">
        <f t="shared" si="75"/>
        <v>8614.5648312611029</v>
      </c>
      <c r="G878" t="str">
        <f>IF((ISERROR((VLOOKUP(B878,'Aqua Calcs'!C$2:C$1000,1,FALSE)))),"not eligible","")</f>
        <v/>
      </c>
    </row>
    <row r="879" spans="2:7">
      <c r="B879" s="51" t="s">
        <v>130</v>
      </c>
      <c r="C879" s="83" t="e">
        <f t="shared" si="73"/>
        <v>#N/A</v>
      </c>
      <c r="D879" s="52" t="e">
        <f t="shared" si="74"/>
        <v>#N/A</v>
      </c>
      <c r="E879" s="53">
        <v>6.7013888888888895E-3</v>
      </c>
      <c r="F879" s="54" t="e">
        <f t="shared" si="75"/>
        <v>#N/A</v>
      </c>
      <c r="G879" t="str">
        <f>IF((ISERROR((VLOOKUP(B879,'Aqua Calcs'!C$2:C$1000,1,FALSE)))),"not eligible","")</f>
        <v>not eligible</v>
      </c>
    </row>
    <row r="880" spans="2:7">
      <c r="B880" s="51" t="s">
        <v>72</v>
      </c>
      <c r="C880" s="83" t="str">
        <f t="shared" si="73"/>
        <v>F8</v>
      </c>
      <c r="D880" s="52" t="str">
        <f t="shared" si="74"/>
        <v>East Essex Tri</v>
      </c>
      <c r="E880" s="53">
        <v>6.7476851851851856E-3</v>
      </c>
      <c r="F880" s="54">
        <f t="shared" si="75"/>
        <v>8319.0394511149243</v>
      </c>
      <c r="G880" t="str">
        <f>IF((ISERROR((VLOOKUP(B880,'Aqua Calcs'!C$2:C$1000,1,FALSE)))),"not eligible","")</f>
        <v/>
      </c>
    </row>
    <row r="881" spans="2:7">
      <c r="B881" s="51" t="s">
        <v>125</v>
      </c>
      <c r="C881" s="83" t="e">
        <f t="shared" si="73"/>
        <v>#N/A</v>
      </c>
      <c r="D881" s="52" t="e">
        <f t="shared" si="74"/>
        <v>#N/A</v>
      </c>
      <c r="E881" s="53">
        <v>7.1180555555555554E-3</v>
      </c>
      <c r="F881" s="54" t="e">
        <f t="shared" si="75"/>
        <v>#N/A</v>
      </c>
      <c r="G881" t="str">
        <f>IF((ISERROR((VLOOKUP(B881,'Aqua Calcs'!C$2:C$1000,1,FALSE)))),"not eligible","")</f>
        <v>not eligible</v>
      </c>
    </row>
    <row r="882" spans="2:7">
      <c r="B882" s="51" t="s">
        <v>109</v>
      </c>
      <c r="C882" s="83" t="str">
        <f t="shared" si="73"/>
        <v>F8</v>
      </c>
      <c r="D882" s="52" t="str">
        <f t="shared" si="74"/>
        <v>Unattached</v>
      </c>
      <c r="E882" s="53">
        <v>7.1759259259259267E-3</v>
      </c>
      <c r="F882" s="54">
        <f t="shared" si="75"/>
        <v>7822.5806451612916</v>
      </c>
      <c r="G882" t="str">
        <f>IF((ISERROR((VLOOKUP(B882,'Aqua Calcs'!C$2:C$1000,1,FALSE)))),"not eligible","")</f>
        <v/>
      </c>
    </row>
    <row r="883" spans="2:7">
      <c r="B883" s="51" t="s">
        <v>74</v>
      </c>
      <c r="C883" s="83" t="str">
        <f t="shared" si="73"/>
        <v>F8</v>
      </c>
      <c r="D883" s="52" t="str">
        <f t="shared" si="74"/>
        <v>East Essex Tri Club</v>
      </c>
      <c r="E883" s="53">
        <v>7.4189814814814821E-3</v>
      </c>
      <c r="F883" s="54">
        <f t="shared" si="75"/>
        <v>7566.3026521060856</v>
      </c>
      <c r="G883" t="str">
        <f>IF((ISERROR((VLOOKUP(B883,'Aqua Calcs'!C$2:C$1000,1,FALSE)))),"not eligible","")</f>
        <v/>
      </c>
    </row>
    <row r="884" spans="2:7">
      <c r="B884" s="51" t="s">
        <v>122</v>
      </c>
      <c r="C884" s="83" t="e">
        <f t="shared" si="73"/>
        <v>#N/A</v>
      </c>
      <c r="D884" s="52" t="e">
        <f t="shared" si="74"/>
        <v>#N/A</v>
      </c>
      <c r="E884" s="53">
        <v>7.905092592592592E-3</v>
      </c>
      <c r="F884" s="54" t="e">
        <f t="shared" si="75"/>
        <v>#N/A</v>
      </c>
      <c r="G884" t="str">
        <f>IF((ISERROR((VLOOKUP(B884,'Aqua Calcs'!C$2:C$1000,1,FALSE)))),"not eligible","")</f>
        <v>not eligible</v>
      </c>
    </row>
    <row r="885" spans="2:7">
      <c r="B885" s="51" t="s">
        <v>111</v>
      </c>
      <c r="C885" s="83" t="str">
        <f t="shared" si="73"/>
        <v>F8</v>
      </c>
      <c r="D885" s="52" t="str">
        <f t="shared" si="74"/>
        <v>Corton Primary</v>
      </c>
      <c r="E885" s="53">
        <v>8.1481481481481474E-3</v>
      </c>
      <c r="F885" s="54">
        <f t="shared" si="75"/>
        <v>6889.2045454545478</v>
      </c>
      <c r="G885" t="str">
        <f>IF((ISERROR((VLOOKUP(B885,'Aqua Calcs'!C$2:C$1000,1,FALSE)))),"not eligible","")</f>
        <v/>
      </c>
    </row>
    <row r="886" spans="2:7">
      <c r="B886" s="51" t="s">
        <v>132</v>
      </c>
      <c r="C886" s="83" t="str">
        <f t="shared" si="73"/>
        <v>F8</v>
      </c>
      <c r="D886" s="52" t="str">
        <f t="shared" si="74"/>
        <v>Corton Primary</v>
      </c>
      <c r="E886" s="53">
        <v>8.7500000000000008E-3</v>
      </c>
      <c r="F886" s="54">
        <f t="shared" si="75"/>
        <v>6415.3439153439158</v>
      </c>
      <c r="G886" t="str">
        <f>IF((ISERROR((VLOOKUP(B886,'Aqua Calcs'!C$2:C$1000,1,FALSE)))),"not eligible","")</f>
        <v/>
      </c>
    </row>
    <row r="887" spans="2:7">
      <c r="B887" s="51" t="s">
        <v>76</v>
      </c>
      <c r="C887" s="83" t="str">
        <f t="shared" si="73"/>
        <v>F8</v>
      </c>
      <c r="D887" s="52" t="str">
        <f t="shared" si="74"/>
        <v>East Essex Tri</v>
      </c>
      <c r="E887" s="53">
        <v>9.525462962962963E-3</v>
      </c>
      <c r="F887" s="54">
        <f t="shared" si="75"/>
        <v>5893.0741190765511</v>
      </c>
      <c r="G887" t="str">
        <f>IF((ISERROR((VLOOKUP(B887,'Aqua Calcs'!C$2:C$1000,1,FALSE)))),"not eligible","")</f>
        <v/>
      </c>
    </row>
    <row r="888" spans="2:7">
      <c r="B888" s="51" t="s">
        <v>223</v>
      </c>
      <c r="C888" s="83" t="str">
        <f t="shared" si="73"/>
        <v>M9/10</v>
      </c>
      <c r="D888" s="52" t="str">
        <f>VLOOKUP(B888,name,3,FALSE)</f>
        <v>Tri-Sport Epping</v>
      </c>
      <c r="E888" s="53">
        <v>8.9583333333333338E-3</v>
      </c>
      <c r="F888" s="54">
        <f>(VLOOKUP(C888,C$860:E$867,3,FALSE))/(E888/10000)</f>
        <v>10000</v>
      </c>
      <c r="G888" t="str">
        <f>IF((ISERROR((VLOOKUP(B888,'Aqua Calcs'!C$2:C$1000,1,FALSE)))),"not eligible","")</f>
        <v/>
      </c>
    </row>
    <row r="889" spans="2:7">
      <c r="B889" s="51" t="s">
        <v>229</v>
      </c>
      <c r="C889" s="83" t="e">
        <f t="shared" si="73"/>
        <v>#N/A</v>
      </c>
      <c r="D889" s="52" t="e">
        <f t="shared" si="74"/>
        <v>#N/A</v>
      </c>
      <c r="E889" s="53">
        <v>8.9699074074074073E-3</v>
      </c>
      <c r="F889" s="54" t="e">
        <f t="shared" si="75"/>
        <v>#N/A</v>
      </c>
      <c r="G889" t="str">
        <f>IF((ISERROR((VLOOKUP(B889,'Aqua Calcs'!C$2:C$1000,1,FALSE)))),"not eligible","")</f>
        <v>not eligible</v>
      </c>
    </row>
    <row r="890" spans="2:7">
      <c r="B890" s="51" t="s">
        <v>225</v>
      </c>
      <c r="C890" s="83" t="e">
        <f t="shared" si="73"/>
        <v>#N/A</v>
      </c>
      <c r="D890" s="52" t="e">
        <f t="shared" si="74"/>
        <v>#N/A</v>
      </c>
      <c r="E890" s="53">
        <v>9.0624999999999994E-3</v>
      </c>
      <c r="F890" s="54" t="e">
        <f t="shared" si="75"/>
        <v>#N/A</v>
      </c>
      <c r="G890" t="str">
        <f>IF((ISERROR((VLOOKUP(B890,'Aqua Calcs'!C$2:C$1000,1,FALSE)))),"not eligible","")</f>
        <v>not eligible</v>
      </c>
    </row>
    <row r="891" spans="2:7">
      <c r="B891" s="51" t="s">
        <v>238</v>
      </c>
      <c r="C891" s="83" t="str">
        <f t="shared" si="73"/>
        <v>M9/10</v>
      </c>
      <c r="D891" s="52" t="str">
        <f t="shared" si="74"/>
        <v>Tri Sport Eping</v>
      </c>
      <c r="E891" s="53">
        <v>9.3865740740740732E-3</v>
      </c>
      <c r="F891" s="54">
        <f t="shared" si="75"/>
        <v>9543.7731196054265</v>
      </c>
      <c r="G891" t="str">
        <f>IF((ISERROR((VLOOKUP(B891,'Aqua Calcs'!C$2:C$1000,1,FALSE)))),"not eligible","")</f>
        <v/>
      </c>
    </row>
    <row r="892" spans="2:7">
      <c r="B892" s="51" t="s">
        <v>226</v>
      </c>
      <c r="C892" s="83" t="e">
        <f t="shared" si="73"/>
        <v>#N/A</v>
      </c>
      <c r="D892" s="52" t="e">
        <f t="shared" si="74"/>
        <v>#N/A</v>
      </c>
      <c r="E892" s="53">
        <v>9.8032407407407408E-3</v>
      </c>
      <c r="F892" s="54" t="e">
        <f t="shared" si="75"/>
        <v>#N/A</v>
      </c>
      <c r="G892" t="str">
        <f>IF((ISERROR((VLOOKUP(B892,'Aqua Calcs'!C$2:C$1000,1,FALSE)))),"not eligible","")</f>
        <v>not eligible</v>
      </c>
    </row>
    <row r="893" spans="2:7">
      <c r="B893" s="51" t="s">
        <v>208</v>
      </c>
      <c r="C893" s="83" t="e">
        <f t="shared" si="73"/>
        <v>#N/A</v>
      </c>
      <c r="D893" s="52" t="e">
        <f t="shared" si="74"/>
        <v>#N/A</v>
      </c>
      <c r="E893" s="53">
        <v>1.0092592592592592E-2</v>
      </c>
      <c r="F893" s="54" t="e">
        <f t="shared" si="75"/>
        <v>#N/A</v>
      </c>
      <c r="G893" t="str">
        <f>IF((ISERROR((VLOOKUP(B893,'Aqua Calcs'!C$2:C$1000,1,FALSE)))),"not eligible","")</f>
        <v>not eligible</v>
      </c>
    </row>
    <row r="894" spans="2:7">
      <c r="B894" s="51" t="s">
        <v>222</v>
      </c>
      <c r="C894" s="83" t="e">
        <f t="shared" si="73"/>
        <v>#N/A</v>
      </c>
      <c r="D894" s="52" t="e">
        <f t="shared" si="74"/>
        <v>#N/A</v>
      </c>
      <c r="E894" s="53">
        <v>1.03125E-2</v>
      </c>
      <c r="F894" s="54" t="e">
        <f t="shared" si="75"/>
        <v>#N/A</v>
      </c>
      <c r="G894" t="str">
        <f>IF((ISERROR((VLOOKUP(B894,'Aqua Calcs'!C$2:C$1000,1,FALSE)))),"not eligible","")</f>
        <v>not eligible</v>
      </c>
    </row>
    <row r="895" spans="2:7">
      <c r="B895" s="51" t="s">
        <v>204</v>
      </c>
      <c r="C895" s="83" t="str">
        <f t="shared" si="73"/>
        <v>M9/10</v>
      </c>
      <c r="D895" s="52" t="str">
        <f t="shared" si="74"/>
        <v xml:space="preserve">Cambridge Triathlon Club </v>
      </c>
      <c r="E895" s="53">
        <v>1.0474537037037037E-2</v>
      </c>
      <c r="F895" s="54">
        <f t="shared" si="75"/>
        <v>8552.486187845303</v>
      </c>
      <c r="G895" t="str">
        <f>IF((ISERROR((VLOOKUP(B895,'Aqua Calcs'!C$2:C$1000,1,FALSE)))),"not eligible","")</f>
        <v/>
      </c>
    </row>
    <row r="896" spans="2:7">
      <c r="B896" s="51" t="s">
        <v>240</v>
      </c>
      <c r="C896" s="83" t="e">
        <f t="shared" si="73"/>
        <v>#N/A</v>
      </c>
      <c r="D896" s="52" t="e">
        <f t="shared" si="74"/>
        <v>#N/A</v>
      </c>
      <c r="E896" s="53">
        <v>1.0486111111111111E-2</v>
      </c>
      <c r="F896" s="54" t="e">
        <f t="shared" si="75"/>
        <v>#N/A</v>
      </c>
      <c r="G896" t="str">
        <f>IF((ISERROR((VLOOKUP(B896,'Aqua Calcs'!C$2:C$1000,1,FALSE)))),"not eligible","")</f>
        <v>not eligible</v>
      </c>
    </row>
    <row r="897" spans="2:7">
      <c r="B897" s="51" t="s">
        <v>232</v>
      </c>
      <c r="C897" s="83" t="e">
        <f t="shared" si="73"/>
        <v>#N/A</v>
      </c>
      <c r="D897" s="52" t="e">
        <f t="shared" si="74"/>
        <v>#N/A</v>
      </c>
      <c r="E897" s="53">
        <v>1.1307870370370371E-2</v>
      </c>
      <c r="F897" s="54" t="e">
        <f t="shared" si="75"/>
        <v>#N/A</v>
      </c>
      <c r="G897" t="str">
        <f>IF((ISERROR((VLOOKUP(B897,'Aqua Calcs'!C$2:C$1000,1,FALSE)))),"not eligible","")</f>
        <v>not eligible</v>
      </c>
    </row>
    <row r="898" spans="2:7">
      <c r="B898" s="51" t="s">
        <v>244</v>
      </c>
      <c r="C898" s="83" t="e">
        <f t="shared" si="73"/>
        <v>#N/A</v>
      </c>
      <c r="D898" s="52" t="e">
        <f t="shared" si="74"/>
        <v>#N/A</v>
      </c>
      <c r="E898" s="53">
        <v>1.1481481481481483E-2</v>
      </c>
      <c r="F898" s="54" t="e">
        <f t="shared" si="75"/>
        <v>#N/A</v>
      </c>
      <c r="G898" t="str">
        <f>IF((ISERROR((VLOOKUP(B898,'Aqua Calcs'!C$2:C$1000,1,FALSE)))),"not eligible","")</f>
        <v>not eligible</v>
      </c>
    </row>
    <row r="899" spans="2:7">
      <c r="B899" s="51" t="s">
        <v>85</v>
      </c>
      <c r="C899" s="83" t="e">
        <f t="shared" si="73"/>
        <v>#N/A</v>
      </c>
      <c r="D899" s="52" t="e">
        <f t="shared" si="74"/>
        <v>#N/A</v>
      </c>
      <c r="E899" s="53">
        <v>1.1851851851851853E-2</v>
      </c>
      <c r="F899" s="54" t="e">
        <f t="shared" si="75"/>
        <v>#N/A</v>
      </c>
      <c r="G899" t="str">
        <f>IF((ISERROR((VLOOKUP(B899,'Aqua Calcs'!C$2:C$1000,1,FALSE)))),"not eligible","")</f>
        <v>not eligible</v>
      </c>
    </row>
    <row r="900" spans="2:7">
      <c r="B900" s="51" t="s">
        <v>221</v>
      </c>
      <c r="C900" s="83" t="e">
        <f t="shared" si="73"/>
        <v>#N/A</v>
      </c>
      <c r="D900" s="52" t="e">
        <f t="shared" si="74"/>
        <v>#N/A</v>
      </c>
      <c r="E900" s="53">
        <v>1.3263888888888889E-2</v>
      </c>
      <c r="F900" s="54" t="e">
        <f t="shared" si="75"/>
        <v>#N/A</v>
      </c>
      <c r="G900" t="str">
        <f>IF((ISERROR((VLOOKUP(B900,'Aqua Calcs'!C$2:C$1000,1,FALSE)))),"not eligible","")</f>
        <v>not eligible</v>
      </c>
    </row>
    <row r="901" spans="2:7">
      <c r="B901" s="51" t="s">
        <v>230</v>
      </c>
      <c r="C901" s="83" t="e">
        <f t="shared" si="73"/>
        <v>#N/A</v>
      </c>
      <c r="D901" s="52" t="e">
        <f t="shared" ref="D901:D932" si="76">VLOOKUP(B901,name,3,FALSE)</f>
        <v>#N/A</v>
      </c>
      <c r="E901" s="53">
        <v>1.375E-2</v>
      </c>
      <c r="F901" s="54" t="e">
        <f t="shared" ref="F901:F932" si="77">(VLOOKUP(C901,C$860:E$867,3,FALSE))/(E901/10000)</f>
        <v>#N/A</v>
      </c>
      <c r="G901" t="str">
        <f>IF((ISERROR((VLOOKUP(B901,'Aqua Calcs'!C$2:C$1000,1,FALSE)))),"not eligible","")</f>
        <v>not eligible</v>
      </c>
    </row>
    <row r="902" spans="2:7">
      <c r="B902" s="51" t="s">
        <v>173</v>
      </c>
      <c r="C902" s="83" t="e">
        <f t="shared" si="73"/>
        <v>#N/A</v>
      </c>
      <c r="D902" s="52" t="e">
        <f t="shared" si="76"/>
        <v>#N/A</v>
      </c>
      <c r="E902" s="53">
        <v>8.3796296296296292E-3</v>
      </c>
      <c r="F902" s="54" t="e">
        <f t="shared" si="77"/>
        <v>#N/A</v>
      </c>
      <c r="G902" t="str">
        <f>IF((ISERROR((VLOOKUP(B902,'Aqua Calcs'!C$2:C$1000,1,FALSE)))),"not eligible","")</f>
        <v>not eligible</v>
      </c>
    </row>
    <row r="903" spans="2:7">
      <c r="B903" s="51" t="s">
        <v>168</v>
      </c>
      <c r="C903" s="83" t="e">
        <f t="shared" si="73"/>
        <v>#N/A</v>
      </c>
      <c r="D903" s="52" t="e">
        <f t="shared" si="76"/>
        <v>#N/A</v>
      </c>
      <c r="E903" s="53">
        <v>9.131944444444446E-3</v>
      </c>
      <c r="F903" s="54" t="e">
        <f t="shared" si="77"/>
        <v>#N/A</v>
      </c>
      <c r="G903" t="str">
        <f>IF((ISERROR((VLOOKUP(B903,'Aqua Calcs'!C$2:C$1000,1,FALSE)))),"not eligible","")</f>
        <v>not eligible</v>
      </c>
    </row>
    <row r="904" spans="2:7">
      <c r="B904" s="51" t="s">
        <v>38</v>
      </c>
      <c r="C904" s="83" t="str">
        <f t="shared" si="73"/>
        <v>F9/10</v>
      </c>
      <c r="D904" s="52" t="str">
        <f t="shared" si="76"/>
        <v xml:space="preserve">East Essex Triathlon Club </v>
      </c>
      <c r="E904" s="53">
        <v>9.9421296296296289E-3</v>
      </c>
      <c r="F904" s="54">
        <f t="shared" si="77"/>
        <v>8428.4051222351573</v>
      </c>
      <c r="G904" t="str">
        <f>IF((ISERROR((VLOOKUP(B904,'Aqua Calcs'!C$2:C$1000,1,FALSE)))),"not eligible","")</f>
        <v/>
      </c>
    </row>
    <row r="905" spans="2:7">
      <c r="B905" s="51" t="s">
        <v>171</v>
      </c>
      <c r="C905" s="83" t="e">
        <f t="shared" si="73"/>
        <v>#N/A</v>
      </c>
      <c r="D905" s="52" t="e">
        <f t="shared" si="76"/>
        <v>#N/A</v>
      </c>
      <c r="E905" s="53">
        <v>1.0833333333333334E-2</v>
      </c>
      <c r="F905" s="54" t="e">
        <f t="shared" si="77"/>
        <v>#N/A</v>
      </c>
      <c r="G905" t="str">
        <f>IF((ISERROR((VLOOKUP(B905,'Aqua Calcs'!C$2:C$1000,1,FALSE)))),"not eligible","")</f>
        <v>not eligible</v>
      </c>
    </row>
    <row r="906" spans="2:7">
      <c r="B906" s="51" t="s">
        <v>198</v>
      </c>
      <c r="C906" s="83" t="str">
        <f t="shared" si="73"/>
        <v>F9/10</v>
      </c>
      <c r="D906" s="52" t="str">
        <f t="shared" si="76"/>
        <v>Braintree &amp; Bocking SC</v>
      </c>
      <c r="E906" s="53">
        <v>1.0937499999999999E-2</v>
      </c>
      <c r="F906" s="54">
        <f t="shared" si="77"/>
        <v>7661.3756613756614</v>
      </c>
      <c r="G906" t="str">
        <f>IF((ISERROR((VLOOKUP(B906,'Aqua Calcs'!C$2:C$1000,1,FALSE)))),"not eligible","")</f>
        <v/>
      </c>
    </row>
    <row r="907" spans="2:7">
      <c r="B907" s="51" t="s">
        <v>177</v>
      </c>
      <c r="C907" s="83" t="str">
        <f t="shared" si="73"/>
        <v>F9/10</v>
      </c>
      <c r="D907" s="52" t="str">
        <f t="shared" si="76"/>
        <v>Tri Anglia</v>
      </c>
      <c r="E907" s="53">
        <v>1.0995370370370371E-2</v>
      </c>
      <c r="F907" s="54">
        <f t="shared" si="77"/>
        <v>7621.0526315789466</v>
      </c>
      <c r="G907" t="str">
        <f>IF((ISERROR((VLOOKUP(B907,'Aqua Calcs'!C$2:C$1000,1,FALSE)))),"not eligible","")</f>
        <v/>
      </c>
    </row>
    <row r="908" spans="2:7">
      <c r="B908" s="51" t="s">
        <v>191</v>
      </c>
      <c r="C908" s="83" t="e">
        <f t="shared" si="73"/>
        <v>#N/A</v>
      </c>
      <c r="D908" s="52" t="e">
        <f t="shared" si="76"/>
        <v>#N/A</v>
      </c>
      <c r="E908" s="53">
        <v>1.1006944444444444E-2</v>
      </c>
      <c r="F908" s="54" t="e">
        <f t="shared" si="77"/>
        <v>#N/A</v>
      </c>
      <c r="G908" t="str">
        <f>IF((ISERROR((VLOOKUP(B908,'Aqua Calcs'!C$2:C$1000,1,FALSE)))),"not eligible","")</f>
        <v>not eligible</v>
      </c>
    </row>
    <row r="909" spans="2:7">
      <c r="B909" s="51" t="s">
        <v>46</v>
      </c>
      <c r="C909" s="83" t="e">
        <f t="shared" si="73"/>
        <v>#N/A</v>
      </c>
      <c r="D909" s="52" t="e">
        <f t="shared" si="76"/>
        <v>#N/A</v>
      </c>
      <c r="E909" s="53">
        <v>1.1168981481481481E-2</v>
      </c>
      <c r="F909" s="54" t="e">
        <f t="shared" si="77"/>
        <v>#N/A</v>
      </c>
      <c r="G909" t="str">
        <f>IF((ISERROR((VLOOKUP(B909,'Aqua Calcs'!C$2:C$1000,1,FALSE)))),"not eligible","")</f>
        <v>not eligible</v>
      </c>
    </row>
    <row r="910" spans="2:7">
      <c r="B910" s="51" t="s">
        <v>195</v>
      </c>
      <c r="C910" s="83" t="str">
        <f t="shared" si="73"/>
        <v>F9/10</v>
      </c>
      <c r="D910" s="52" t="str">
        <f t="shared" si="76"/>
        <v>HASC</v>
      </c>
      <c r="E910" s="53">
        <v>1.1215277777777777E-2</v>
      </c>
      <c r="F910" s="54">
        <f t="shared" si="77"/>
        <v>7471.6202270381837</v>
      </c>
      <c r="G910" t="str">
        <f>IF((ISERROR((VLOOKUP(B910,'Aqua Calcs'!C$2:C$1000,1,FALSE)))),"not eligible","")</f>
        <v/>
      </c>
    </row>
    <row r="911" spans="2:7">
      <c r="B911" s="51" t="s">
        <v>200</v>
      </c>
      <c r="C911" s="83" t="str">
        <f t="shared" si="73"/>
        <v>F9/10</v>
      </c>
      <c r="D911" s="52" t="str">
        <f t="shared" si="76"/>
        <v>East Essex Tri Club</v>
      </c>
      <c r="E911" s="53">
        <v>1.1307870370370371E-2</v>
      </c>
      <c r="F911" s="54">
        <f t="shared" si="77"/>
        <v>7410.4401228249735</v>
      </c>
      <c r="G911" t="str">
        <f>IF((ISERROR((VLOOKUP(B911,'Aqua Calcs'!C$2:C$1000,1,FALSE)))),"not eligible","")</f>
        <v/>
      </c>
    </row>
    <row r="912" spans="2:7">
      <c r="B912" s="51" t="s">
        <v>37</v>
      </c>
      <c r="C912" s="83" t="str">
        <f t="shared" si="73"/>
        <v>F9/10</v>
      </c>
      <c r="D912" s="52" t="str">
        <f t="shared" si="76"/>
        <v>East Essex Tri Club</v>
      </c>
      <c r="E912" s="53">
        <v>1.2222222222222223E-2</v>
      </c>
      <c r="F912" s="54">
        <f t="shared" si="77"/>
        <v>6856.0606060606051</v>
      </c>
      <c r="G912" t="str">
        <f>IF((ISERROR((VLOOKUP(B912,'Aqua Calcs'!C$2:C$1000,1,FALSE)))),"not eligible","")</f>
        <v/>
      </c>
    </row>
    <row r="913" spans="2:7">
      <c r="B913" s="51" t="s">
        <v>62</v>
      </c>
      <c r="C913" s="83" t="str">
        <f t="shared" si="73"/>
        <v>F9/10</v>
      </c>
      <c r="D913" s="52" t="str">
        <f t="shared" si="76"/>
        <v>East Essex Tri</v>
      </c>
      <c r="E913" s="53">
        <v>1.2314814814814815E-2</v>
      </c>
      <c r="F913" s="54">
        <f t="shared" si="77"/>
        <v>6804.5112781954886</v>
      </c>
      <c r="G913" t="str">
        <f>IF((ISERROR((VLOOKUP(B913,'Aqua Calcs'!C$2:C$1000,1,FALSE)))),"not eligible","")</f>
        <v/>
      </c>
    </row>
    <row r="914" spans="2:7">
      <c r="B914" s="51" t="s">
        <v>181</v>
      </c>
      <c r="C914" s="83" t="e">
        <f t="shared" si="73"/>
        <v>#N/A</v>
      </c>
      <c r="D914" s="52" t="e">
        <f t="shared" si="76"/>
        <v>#N/A</v>
      </c>
      <c r="E914" s="53">
        <v>1.2395833333333333E-2</v>
      </c>
      <c r="F914" s="54" t="e">
        <f t="shared" si="77"/>
        <v>#N/A</v>
      </c>
      <c r="G914" t="str">
        <f>IF((ISERROR((VLOOKUP(B914,'Aqua Calcs'!C$2:C$1000,1,FALSE)))),"not eligible","")</f>
        <v>not eligible</v>
      </c>
    </row>
    <row r="915" spans="2:7">
      <c r="B915" s="51" t="s">
        <v>169</v>
      </c>
      <c r="C915" s="83" t="e">
        <f t="shared" si="73"/>
        <v>#N/A</v>
      </c>
      <c r="D915" s="52" t="e">
        <f t="shared" si="76"/>
        <v>#N/A</v>
      </c>
      <c r="E915" s="53">
        <v>1.2453703703703705E-2</v>
      </c>
      <c r="F915" s="54" t="e">
        <f t="shared" si="77"/>
        <v>#N/A</v>
      </c>
      <c r="G915" t="str">
        <f>IF((ISERROR((VLOOKUP(B915,'Aqua Calcs'!C$2:C$1000,1,FALSE)))),"not eligible","")</f>
        <v>not eligible</v>
      </c>
    </row>
    <row r="916" spans="2:7">
      <c r="B916" s="51" t="s">
        <v>180</v>
      </c>
      <c r="C916" s="83" t="e">
        <f t="shared" si="73"/>
        <v>#N/A</v>
      </c>
      <c r="D916" s="52" t="e">
        <f t="shared" si="76"/>
        <v>#N/A</v>
      </c>
      <c r="E916" s="53">
        <v>1.252314814814815E-2</v>
      </c>
      <c r="F916" s="54" t="e">
        <f t="shared" si="77"/>
        <v>#N/A</v>
      </c>
      <c r="G916" t="str">
        <f>IF((ISERROR((VLOOKUP(B916,'Aqua Calcs'!C$2:C$1000,1,FALSE)))),"not eligible","")</f>
        <v>not eligible</v>
      </c>
    </row>
    <row r="917" spans="2:7">
      <c r="B917" s="51" t="s">
        <v>197</v>
      </c>
      <c r="C917" s="83" t="e">
        <f t="shared" si="73"/>
        <v>#N/A</v>
      </c>
      <c r="D917" s="52" t="e">
        <f t="shared" si="76"/>
        <v>#N/A</v>
      </c>
      <c r="E917" s="53">
        <v>1.2546296296296297E-2</v>
      </c>
      <c r="F917" s="54" t="e">
        <f t="shared" si="77"/>
        <v>#N/A</v>
      </c>
      <c r="G917" t="str">
        <f>IF((ISERROR((VLOOKUP(B917,'Aqua Calcs'!C$2:C$1000,1,FALSE)))),"not eligible","")</f>
        <v>not eligible</v>
      </c>
    </row>
    <row r="918" spans="2:7">
      <c r="B918" s="51" t="s">
        <v>164</v>
      </c>
      <c r="C918" s="83" t="str">
        <f t="shared" si="73"/>
        <v>F9/10</v>
      </c>
      <c r="D918" s="52" t="str">
        <f t="shared" si="76"/>
        <v>Ipswich Tri Club</v>
      </c>
      <c r="E918" s="53">
        <v>1.2546296296296297E-2</v>
      </c>
      <c r="F918" s="54">
        <f t="shared" si="77"/>
        <v>6678.9667896678957</v>
      </c>
      <c r="G918" t="str">
        <f>IF((ISERROR((VLOOKUP(B918,'Aqua Calcs'!C$2:C$1000,1,FALSE)))),"not eligible","")</f>
        <v/>
      </c>
    </row>
    <row r="919" spans="2:7">
      <c r="B919" s="51" t="s">
        <v>186</v>
      </c>
      <c r="C919" s="83" t="str">
        <f t="shared" si="73"/>
        <v>F9/10</v>
      </c>
      <c r="D919" s="52" t="str">
        <f t="shared" si="76"/>
        <v>East Essex Tri Club</v>
      </c>
      <c r="E919" s="53">
        <v>1.2858796296296295E-2</v>
      </c>
      <c r="F919" s="54">
        <f t="shared" si="77"/>
        <v>6516.6516651665161</v>
      </c>
      <c r="G919" t="str">
        <f>IF((ISERROR((VLOOKUP(B919,'Aqua Calcs'!C$2:C$1000,1,FALSE)))),"not eligible","")</f>
        <v/>
      </c>
    </row>
    <row r="920" spans="2:7">
      <c r="B920" s="51" t="s">
        <v>78</v>
      </c>
      <c r="C920" s="83" t="str">
        <f t="shared" si="73"/>
        <v>F9/10</v>
      </c>
      <c r="D920" s="52" t="str">
        <f t="shared" si="76"/>
        <v>East Essex Tri</v>
      </c>
      <c r="E920" s="53">
        <v>1.3171296296296296E-2</v>
      </c>
      <c r="F920" s="54">
        <f t="shared" si="77"/>
        <v>6362.0386643233742</v>
      </c>
      <c r="G920" t="str">
        <f>IF((ISERROR((VLOOKUP(B920,'Aqua Calcs'!C$2:C$1000,1,FALSE)))),"not eligible","")</f>
        <v/>
      </c>
    </row>
    <row r="921" spans="2:7">
      <c r="B921" s="51" t="s">
        <v>178</v>
      </c>
      <c r="C921" s="83" t="str">
        <f t="shared" si="73"/>
        <v>F9/10</v>
      </c>
      <c r="D921" s="52" t="e">
        <f t="shared" si="76"/>
        <v>#N/A</v>
      </c>
      <c r="E921" s="53">
        <v>1.3865740740740739E-2</v>
      </c>
      <c r="F921" s="54">
        <f t="shared" si="77"/>
        <v>6043.4056761268785</v>
      </c>
      <c r="G921" t="str">
        <f>IF((ISERROR((VLOOKUP(B921,'Aqua Calcs'!C$2:C$1000,1,FALSE)))),"not eligible","")</f>
        <v/>
      </c>
    </row>
    <row r="922" spans="2:7">
      <c r="B922" s="51" t="s">
        <v>155</v>
      </c>
      <c r="C922" s="83" t="e">
        <f t="shared" si="73"/>
        <v>#N/A</v>
      </c>
      <c r="D922" s="52" t="e">
        <f t="shared" si="76"/>
        <v>#N/A</v>
      </c>
      <c r="E922" s="53">
        <v>1.3935185185185186E-2</v>
      </c>
      <c r="F922" s="54" t="e">
        <f t="shared" si="77"/>
        <v>#N/A</v>
      </c>
      <c r="G922" t="str">
        <f>IF((ISERROR((VLOOKUP(B922,'Aqua Calcs'!C$2:C$1000,1,FALSE)))),"not eligible","")</f>
        <v>not eligible</v>
      </c>
    </row>
    <row r="923" spans="2:7">
      <c r="B923" s="51" t="s">
        <v>170</v>
      </c>
      <c r="C923" s="83" t="e">
        <f t="shared" si="73"/>
        <v>#N/A</v>
      </c>
      <c r="D923" s="52" t="e">
        <f t="shared" si="76"/>
        <v>#N/A</v>
      </c>
      <c r="E923" s="53">
        <v>1.4166666666666666E-2</v>
      </c>
      <c r="F923" s="54" t="e">
        <f t="shared" si="77"/>
        <v>#N/A</v>
      </c>
      <c r="G923" t="str">
        <f>IF((ISERROR((VLOOKUP(B923,'Aqua Calcs'!C$2:C$1000,1,FALSE)))),"not eligible","")</f>
        <v>not eligible</v>
      </c>
    </row>
    <row r="924" spans="2:7">
      <c r="B924" s="51" t="s">
        <v>163</v>
      </c>
      <c r="C924" s="83" t="e">
        <f t="shared" si="73"/>
        <v>#N/A</v>
      </c>
      <c r="D924" s="52" t="e">
        <f t="shared" si="76"/>
        <v>#N/A</v>
      </c>
      <c r="E924" s="53">
        <v>1.4409722222222223E-2</v>
      </c>
      <c r="F924" s="54" t="e">
        <f t="shared" si="77"/>
        <v>#N/A</v>
      </c>
      <c r="G924" t="str">
        <f>IF((ISERROR((VLOOKUP(B924,'Aqua Calcs'!C$2:C$1000,1,FALSE)))),"not eligible","")</f>
        <v>not eligible</v>
      </c>
    </row>
    <row r="925" spans="2:7">
      <c r="B925" s="51" t="s">
        <v>329</v>
      </c>
      <c r="C925" s="83" t="e">
        <f t="shared" si="73"/>
        <v>#N/A</v>
      </c>
      <c r="D925" s="52" t="e">
        <f t="shared" si="76"/>
        <v>#N/A</v>
      </c>
      <c r="E925" s="53">
        <v>1.2800925925925926E-2</v>
      </c>
      <c r="F925" s="54" t="e">
        <f t="shared" si="77"/>
        <v>#N/A</v>
      </c>
      <c r="G925" t="str">
        <f>IF((ISERROR((VLOOKUP(B925,'Aqua Calcs'!C$2:C$1000,1,FALSE)))),"not eligible","")</f>
        <v>not eligible</v>
      </c>
    </row>
    <row r="926" spans="2:7">
      <c r="B926" s="51" t="s">
        <v>41</v>
      </c>
      <c r="C926" s="83" t="str">
        <f t="shared" si="73"/>
        <v>M11/12</v>
      </c>
      <c r="D926" s="52" t="str">
        <f t="shared" si="76"/>
        <v>East Essex Tri</v>
      </c>
      <c r="E926" s="53">
        <v>1.2500000000000001E-2</v>
      </c>
      <c r="F926" s="54">
        <f t="shared" si="77"/>
        <v>10240.740740740739</v>
      </c>
      <c r="G926" t="str">
        <f>IF((ISERROR((VLOOKUP(B926,'Aqua Calcs'!C$2:C$1000,1,FALSE)))),"not eligible","")</f>
        <v/>
      </c>
    </row>
    <row r="927" spans="2:7">
      <c r="B927" s="51" t="s">
        <v>68</v>
      </c>
      <c r="C927" s="83" t="str">
        <f t="shared" si="73"/>
        <v>M11/12</v>
      </c>
      <c r="D927" s="52" t="str">
        <f t="shared" si="76"/>
        <v>East Essex Tri Club</v>
      </c>
      <c r="E927" s="53">
        <v>1.3888888888888888E-2</v>
      </c>
      <c r="F927" s="54">
        <f t="shared" si="77"/>
        <v>9216.6666666666679</v>
      </c>
      <c r="G927" t="str">
        <f>IF((ISERROR((VLOOKUP(B927,'Aqua Calcs'!C$2:C$1000,1,FALSE)))),"not eligible","")</f>
        <v/>
      </c>
    </row>
    <row r="928" spans="2:7">
      <c r="B928" s="51" t="s">
        <v>340</v>
      </c>
      <c r="C928" s="83" t="e">
        <f t="shared" si="73"/>
        <v>#N/A</v>
      </c>
      <c r="D928" s="52" t="e">
        <f t="shared" si="76"/>
        <v>#N/A</v>
      </c>
      <c r="E928" s="53">
        <v>1.3888888888888888E-2</v>
      </c>
      <c r="F928" s="54" t="e">
        <f t="shared" si="77"/>
        <v>#N/A</v>
      </c>
      <c r="G928" t="str">
        <f>IF((ISERROR((VLOOKUP(B928,'Aqua Calcs'!C$2:C$1000,1,FALSE)))),"not eligible","")</f>
        <v>not eligible</v>
      </c>
    </row>
    <row r="929" spans="2:7">
      <c r="B929" s="51" t="s">
        <v>333</v>
      </c>
      <c r="C929" s="83" t="e">
        <f t="shared" si="73"/>
        <v>#N/A</v>
      </c>
      <c r="D929" s="52" t="e">
        <f t="shared" si="76"/>
        <v>#N/A</v>
      </c>
      <c r="E929" s="53">
        <v>1.4583333333333332E-2</v>
      </c>
      <c r="F929" s="54" t="e">
        <f t="shared" si="77"/>
        <v>#N/A</v>
      </c>
      <c r="G929" t="str">
        <f>IF((ISERROR((VLOOKUP(B929,'Aqua Calcs'!C$2:C$1000,1,FALSE)))),"not eligible","")</f>
        <v>not eligible</v>
      </c>
    </row>
    <row r="930" spans="2:7">
      <c r="B930" s="51" t="s">
        <v>327</v>
      </c>
      <c r="C930" s="83" t="str">
        <f t="shared" si="73"/>
        <v>M11/12</v>
      </c>
      <c r="D930" s="52" t="str">
        <f t="shared" si="76"/>
        <v>Tri Sport Epping</v>
      </c>
      <c r="E930" s="53">
        <v>1.4583333333333332E-2</v>
      </c>
      <c r="F930" s="54">
        <f t="shared" si="77"/>
        <v>8777.7777777777774</v>
      </c>
      <c r="G930" t="str">
        <f>IF((ISERROR((VLOOKUP(B930,'Aqua Calcs'!C$2:C$1000,1,FALSE)))),"not eligible","")</f>
        <v/>
      </c>
    </row>
    <row r="931" spans="2:7">
      <c r="B931" s="51" t="s">
        <v>369</v>
      </c>
      <c r="C931" s="83" t="e">
        <f t="shared" si="73"/>
        <v>#N/A</v>
      </c>
      <c r="D931" s="52" t="e">
        <f t="shared" si="76"/>
        <v>#N/A</v>
      </c>
      <c r="E931" s="53">
        <v>1.4583333333333332E-2</v>
      </c>
      <c r="F931" s="54" t="e">
        <f t="shared" si="77"/>
        <v>#N/A</v>
      </c>
      <c r="G931" t="str">
        <f>IF((ISERROR((VLOOKUP(B931,'Aqua Calcs'!C$2:C$1000,1,FALSE)))),"not eligible","")</f>
        <v>not eligible</v>
      </c>
    </row>
    <row r="932" spans="2:7">
      <c r="B932" s="51" t="s">
        <v>337</v>
      </c>
      <c r="C932" s="83" t="e">
        <f t="shared" si="73"/>
        <v>#N/A</v>
      </c>
      <c r="D932" s="52" t="e">
        <f t="shared" si="76"/>
        <v>#N/A</v>
      </c>
      <c r="E932" s="53">
        <v>1.4583333333333332E-2</v>
      </c>
      <c r="F932" s="54" t="e">
        <f t="shared" si="77"/>
        <v>#N/A</v>
      </c>
      <c r="G932" t="str">
        <f>IF((ISERROR((VLOOKUP(B932,'Aqua Calcs'!C$2:C$1000,1,FALSE)))),"not eligible","")</f>
        <v>not eligible</v>
      </c>
    </row>
    <row r="933" spans="2:7">
      <c r="B933" s="51" t="s">
        <v>51</v>
      </c>
      <c r="C933" s="83" t="str">
        <f t="shared" si="73"/>
        <v>M11/12</v>
      </c>
      <c r="D933" s="52" t="str">
        <f t="shared" ref="D933:D963" si="78">VLOOKUP(B933,name,3,FALSE)</f>
        <v>East Essex Tri Club</v>
      </c>
      <c r="E933" s="53">
        <v>1.5277777777777777E-2</v>
      </c>
      <c r="F933" s="54">
        <f t="shared" ref="F933:F964" si="79">(VLOOKUP(C933,C$860:E$867,3,FALSE))/(E933/10000)</f>
        <v>8378.7878787878781</v>
      </c>
      <c r="G933" t="str">
        <f>IF((ISERROR((VLOOKUP(B933,'Aqua Calcs'!C$2:C$1000,1,FALSE)))),"not eligible","")</f>
        <v/>
      </c>
    </row>
    <row r="934" spans="2:7">
      <c r="B934" s="51" t="s">
        <v>353</v>
      </c>
      <c r="C934" s="83" t="e">
        <f t="shared" si="73"/>
        <v>#N/A</v>
      </c>
      <c r="D934" s="52" t="e">
        <f t="shared" si="78"/>
        <v>#N/A</v>
      </c>
      <c r="E934" s="53">
        <v>1.5972222222222224E-2</v>
      </c>
      <c r="F934" s="54" t="e">
        <f t="shared" si="79"/>
        <v>#N/A</v>
      </c>
      <c r="G934" t="str">
        <f>IF((ISERROR((VLOOKUP(B934,'Aqua Calcs'!C$2:C$1000,1,FALSE)))),"not eligible","")</f>
        <v>not eligible</v>
      </c>
    </row>
    <row r="935" spans="2:7">
      <c r="B935" s="51" t="s">
        <v>344</v>
      </c>
      <c r="C935" s="83" t="e">
        <f t="shared" si="73"/>
        <v>#N/A</v>
      </c>
      <c r="D935" s="52" t="e">
        <f t="shared" si="78"/>
        <v>#N/A</v>
      </c>
      <c r="E935" s="53">
        <v>1.6782407407407409E-2</v>
      </c>
      <c r="F935" s="54" t="e">
        <f t="shared" si="79"/>
        <v>#N/A</v>
      </c>
      <c r="G935" t="str">
        <f>IF((ISERROR((VLOOKUP(B935,'Aqua Calcs'!C$2:C$1000,1,FALSE)))),"not eligible","")</f>
        <v>not eligible</v>
      </c>
    </row>
    <row r="936" spans="2:7">
      <c r="B936" s="51" t="s">
        <v>341</v>
      </c>
      <c r="C936" s="83" t="e">
        <f t="shared" si="73"/>
        <v>#N/A</v>
      </c>
      <c r="D936" s="52" t="e">
        <f t="shared" si="78"/>
        <v>#N/A</v>
      </c>
      <c r="E936" s="53">
        <v>1.6863425925925928E-2</v>
      </c>
      <c r="F936" s="54" t="e">
        <f t="shared" si="79"/>
        <v>#N/A</v>
      </c>
      <c r="G936" t="str">
        <f>IF((ISERROR((VLOOKUP(B936,'Aqua Calcs'!C$2:C$1000,1,FALSE)))),"not eligible","")</f>
        <v>not eligible</v>
      </c>
    </row>
    <row r="937" spans="2:7">
      <c r="B937" s="51" t="s">
        <v>345</v>
      </c>
      <c r="C937" s="83" t="e">
        <f t="shared" si="73"/>
        <v>#N/A</v>
      </c>
      <c r="D937" s="52" t="e">
        <f t="shared" si="78"/>
        <v>#N/A</v>
      </c>
      <c r="E937" s="53">
        <v>1.6909722222222225E-2</v>
      </c>
      <c r="F937" s="54" t="e">
        <f t="shared" si="79"/>
        <v>#N/A</v>
      </c>
      <c r="G937" t="str">
        <f>IF((ISERROR((VLOOKUP(B937,'Aqua Calcs'!C$2:C$1000,1,FALSE)))),"not eligible","")</f>
        <v>not eligible</v>
      </c>
    </row>
    <row r="938" spans="2:7">
      <c r="B938" s="51" t="s">
        <v>330</v>
      </c>
      <c r="C938" s="83" t="e">
        <f t="shared" si="73"/>
        <v>#N/A</v>
      </c>
      <c r="D938" s="52" t="e">
        <f t="shared" si="78"/>
        <v>#N/A</v>
      </c>
      <c r="E938" s="53">
        <v>1.7083333333333336E-2</v>
      </c>
      <c r="F938" s="54" t="e">
        <f t="shared" si="79"/>
        <v>#N/A</v>
      </c>
      <c r="G938" t="str">
        <f>IF((ISERROR((VLOOKUP(B938,'Aqua Calcs'!C$2:C$1000,1,FALSE)))),"not eligible","")</f>
        <v>not eligible</v>
      </c>
    </row>
    <row r="939" spans="2:7">
      <c r="B939" s="51" t="s">
        <v>365</v>
      </c>
      <c r="C939" s="83" t="e">
        <f t="shared" si="73"/>
        <v>#N/A</v>
      </c>
      <c r="D939" s="52" t="e">
        <f t="shared" si="78"/>
        <v>#N/A</v>
      </c>
      <c r="E939" s="53">
        <v>1.712962962962963E-2</v>
      </c>
      <c r="F939" s="54" t="e">
        <f t="shared" si="79"/>
        <v>#N/A</v>
      </c>
      <c r="G939" t="str">
        <f>IF((ISERROR((VLOOKUP(B939,'Aqua Calcs'!C$2:C$1000,1,FALSE)))),"not eligible","")</f>
        <v>not eligible</v>
      </c>
    </row>
    <row r="940" spans="2:7">
      <c r="B940" s="51" t="s">
        <v>354</v>
      </c>
      <c r="C940" s="83" t="e">
        <f t="shared" si="73"/>
        <v>#N/A</v>
      </c>
      <c r="D940" s="52" t="e">
        <f t="shared" si="78"/>
        <v>#N/A</v>
      </c>
      <c r="E940" s="53">
        <v>1.7395833333333336E-2</v>
      </c>
      <c r="F940" s="54" t="e">
        <f t="shared" si="79"/>
        <v>#N/A</v>
      </c>
      <c r="G940" t="str">
        <f>IF((ISERROR((VLOOKUP(B940,'Aqua Calcs'!C$2:C$1000,1,FALSE)))),"not eligible","")</f>
        <v>not eligible</v>
      </c>
    </row>
    <row r="941" spans="2:7">
      <c r="B941" s="51" t="s">
        <v>363</v>
      </c>
      <c r="C941" s="83" t="e">
        <f t="shared" si="73"/>
        <v>#N/A</v>
      </c>
      <c r="D941" s="52" t="e">
        <f t="shared" si="78"/>
        <v>#N/A</v>
      </c>
      <c r="E941" s="53">
        <v>1.7534722222222222E-2</v>
      </c>
      <c r="F941" s="54" t="e">
        <f t="shared" si="79"/>
        <v>#N/A</v>
      </c>
      <c r="G941" t="str">
        <f>IF((ISERROR((VLOOKUP(B941,'Aqua Calcs'!C$2:C$1000,1,FALSE)))),"not eligible","")</f>
        <v>not eligible</v>
      </c>
    </row>
    <row r="942" spans="2:7">
      <c r="B942" s="51" t="s">
        <v>374</v>
      </c>
      <c r="C942" s="83" t="e">
        <f t="shared" si="73"/>
        <v>#N/A</v>
      </c>
      <c r="D942" s="52" t="e">
        <f t="shared" si="78"/>
        <v>#N/A</v>
      </c>
      <c r="E942" s="53">
        <v>1.8425925925925925E-2</v>
      </c>
      <c r="F942" s="54" t="e">
        <f t="shared" si="79"/>
        <v>#N/A</v>
      </c>
      <c r="G942" t="str">
        <f>IF((ISERROR((VLOOKUP(B942,'Aqua Calcs'!C$2:C$1000,1,FALSE)))),"not eligible","")</f>
        <v>not eligible</v>
      </c>
    </row>
    <row r="943" spans="2:7">
      <c r="B943" s="51" t="s">
        <v>358</v>
      </c>
      <c r="C943" s="83" t="e">
        <f t="shared" si="73"/>
        <v>#N/A</v>
      </c>
      <c r="D943" s="52" t="e">
        <f t="shared" si="78"/>
        <v>#N/A</v>
      </c>
      <c r="E943" s="53">
        <v>1.8553240740740742E-2</v>
      </c>
      <c r="F943" s="54" t="e">
        <f t="shared" si="79"/>
        <v>#N/A</v>
      </c>
      <c r="G943" t="str">
        <f>IF((ISERROR((VLOOKUP(B943,'Aqua Calcs'!C$2:C$1000,1,FALSE)))),"not eligible","")</f>
        <v>not eligible</v>
      </c>
    </row>
    <row r="944" spans="2:7">
      <c r="B944" s="51" t="s">
        <v>375</v>
      </c>
      <c r="C944" s="83" t="e">
        <f t="shared" si="73"/>
        <v>#N/A</v>
      </c>
      <c r="D944" s="52" t="e">
        <f t="shared" si="78"/>
        <v>#N/A</v>
      </c>
      <c r="E944" s="53">
        <v>1.8877314814814816E-2</v>
      </c>
      <c r="F944" s="54" t="e">
        <f t="shared" si="79"/>
        <v>#N/A</v>
      </c>
      <c r="G944" t="str">
        <f>IF((ISERROR((VLOOKUP(B944,'Aqua Calcs'!C$2:C$1000,1,FALSE)))),"not eligible","")</f>
        <v>not eligible</v>
      </c>
    </row>
    <row r="945" spans="2:7">
      <c r="B945" s="51" t="s">
        <v>364</v>
      </c>
      <c r="C945" s="83" t="e">
        <f t="shared" si="73"/>
        <v>#N/A</v>
      </c>
      <c r="D945" s="52" t="e">
        <f t="shared" si="78"/>
        <v>#N/A</v>
      </c>
      <c r="E945" s="53">
        <v>1.8935185185185183E-2</v>
      </c>
      <c r="F945" s="54" t="e">
        <f t="shared" si="79"/>
        <v>#N/A</v>
      </c>
      <c r="G945" t="str">
        <f>IF((ISERROR((VLOOKUP(B945,'Aqua Calcs'!C$2:C$1000,1,FALSE)))),"not eligible","")</f>
        <v>not eligible</v>
      </c>
    </row>
    <row r="946" spans="2:7">
      <c r="B946" s="51" t="s">
        <v>87</v>
      </c>
      <c r="C946" s="83" t="e">
        <f t="shared" si="73"/>
        <v>#N/A</v>
      </c>
      <c r="D946" s="52" t="e">
        <f t="shared" si="78"/>
        <v>#N/A</v>
      </c>
      <c r="E946" s="53">
        <v>1.9791666666666666E-2</v>
      </c>
      <c r="F946" s="54" t="e">
        <f t="shared" si="79"/>
        <v>#N/A</v>
      </c>
      <c r="G946" t="str">
        <f>IF((ISERROR((VLOOKUP(B946,'Aqua Calcs'!C$2:C$1000,1,FALSE)))),"not eligible","")</f>
        <v>not eligible</v>
      </c>
    </row>
    <row r="947" spans="2:7">
      <c r="B947" s="51" t="s">
        <v>371</v>
      </c>
      <c r="C947" s="83" t="e">
        <f t="shared" si="73"/>
        <v>#N/A</v>
      </c>
      <c r="D947" s="52" t="e">
        <f t="shared" si="78"/>
        <v>#N/A</v>
      </c>
      <c r="E947" s="53">
        <v>2.0266203703703703E-2</v>
      </c>
      <c r="F947" s="54" t="e">
        <f t="shared" si="79"/>
        <v>#N/A</v>
      </c>
      <c r="G947" t="str">
        <f>IF((ISERROR((VLOOKUP(B947,'Aqua Calcs'!C$2:C$1000,1,FALSE)))),"not eligible","")</f>
        <v>not eligible</v>
      </c>
    </row>
    <row r="948" spans="2:7">
      <c r="B948" s="51" t="s">
        <v>55</v>
      </c>
      <c r="C948" s="83" t="str">
        <f t="shared" si="73"/>
        <v>M11/12</v>
      </c>
      <c r="D948" s="52" t="str">
        <f t="shared" si="78"/>
        <v>East Essex Tri</v>
      </c>
      <c r="E948" s="53">
        <v>3.0474537037037036E-2</v>
      </c>
      <c r="F948" s="54">
        <f t="shared" si="79"/>
        <v>4200.5317128750476</v>
      </c>
      <c r="G948" t="str">
        <f>IF((ISERROR((VLOOKUP(B948,'Aqua Calcs'!C$2:C$1000,1,FALSE)))),"not eligible","")</f>
        <v/>
      </c>
    </row>
    <row r="949" spans="2:7">
      <c r="B949" s="51" t="s">
        <v>276</v>
      </c>
      <c r="C949" s="83" t="e">
        <f t="shared" si="73"/>
        <v>#N/A</v>
      </c>
      <c r="D949" s="52" t="e">
        <f t="shared" si="78"/>
        <v>#N/A</v>
      </c>
      <c r="E949" s="53">
        <v>1.2986111111111111E-2</v>
      </c>
      <c r="F949" s="54" t="e">
        <f t="shared" si="79"/>
        <v>#N/A</v>
      </c>
      <c r="G949" t="str">
        <f>IF((ISERROR((VLOOKUP(B949,'Aqua Calcs'!C$2:C$1000,1,FALSE)))),"not eligible","")</f>
        <v>not eligible</v>
      </c>
    </row>
    <row r="950" spans="2:7">
      <c r="B950" s="51" t="s">
        <v>309</v>
      </c>
      <c r="C950" s="83" t="e">
        <f t="shared" si="73"/>
        <v>#N/A</v>
      </c>
      <c r="D950" s="52" t="e">
        <f t="shared" si="78"/>
        <v>#N/A</v>
      </c>
      <c r="E950" s="53">
        <v>1.412037037037037E-2</v>
      </c>
      <c r="F950" s="54" t="e">
        <f t="shared" si="79"/>
        <v>#N/A</v>
      </c>
      <c r="G950" t="str">
        <f>IF((ISERROR((VLOOKUP(B950,'Aqua Calcs'!C$2:C$1000,1,FALSE)))),"not eligible","")</f>
        <v>not eligible</v>
      </c>
    </row>
    <row r="951" spans="2:7">
      <c r="B951" s="51" t="s">
        <v>291</v>
      </c>
      <c r="C951" s="83" t="str">
        <f t="shared" si="73"/>
        <v>F11/12</v>
      </c>
      <c r="D951" s="52" t="str">
        <f t="shared" si="78"/>
        <v>Ipswich Tri</v>
      </c>
      <c r="E951" s="53">
        <v>1.4143518518518519E-2</v>
      </c>
      <c r="F951" s="54">
        <f t="shared" si="79"/>
        <v>9181.6693944353519</v>
      </c>
      <c r="G951" t="str">
        <f>IF((ISERROR((VLOOKUP(B951,'Aqua Calcs'!C$2:C$1000,1,FALSE)))),"not eligible","")</f>
        <v/>
      </c>
    </row>
    <row r="952" spans="2:7">
      <c r="B952" s="51" t="s">
        <v>507</v>
      </c>
      <c r="C952" s="83" t="str">
        <f t="shared" si="73"/>
        <v>F11/12</v>
      </c>
      <c r="D952" s="52" t="str">
        <f t="shared" si="78"/>
        <v xml:space="preserve">Tri Sport Epping </v>
      </c>
      <c r="E952" s="53">
        <v>1.5046296296296297E-2</v>
      </c>
      <c r="F952" s="54">
        <f t="shared" si="79"/>
        <v>8630.7692307692305</v>
      </c>
      <c r="G952" t="str">
        <f>IF((ISERROR((VLOOKUP(B952,'Aqua Calcs'!C$2:C$1000,1,FALSE)))),"not eligible","")</f>
        <v/>
      </c>
    </row>
    <row r="953" spans="2:7">
      <c r="B953" s="51" t="s">
        <v>301</v>
      </c>
      <c r="C953" s="83" t="e">
        <f t="shared" si="73"/>
        <v>#N/A</v>
      </c>
      <c r="D953" s="52" t="e">
        <f t="shared" si="78"/>
        <v>#N/A</v>
      </c>
      <c r="E953" s="53">
        <v>1.5474537037037038E-2</v>
      </c>
      <c r="F953" s="54" t="e">
        <f t="shared" si="79"/>
        <v>#N/A</v>
      </c>
      <c r="G953" t="str">
        <f>IF((ISERROR((VLOOKUP(B953,'Aqua Calcs'!C$2:C$1000,1,FALSE)))),"not eligible","")</f>
        <v>not eligible</v>
      </c>
    </row>
    <row r="954" spans="2:7">
      <c r="B954" s="51" t="s">
        <v>509</v>
      </c>
      <c r="C954" s="83" t="str">
        <f t="shared" si="73"/>
        <v>F11/12</v>
      </c>
      <c r="D954" s="52" t="str">
        <f t="shared" si="78"/>
        <v xml:space="preserve">Tri Sport Epping </v>
      </c>
      <c r="E954" s="53">
        <v>1.5752314814814813E-2</v>
      </c>
      <c r="F954" s="54">
        <f t="shared" si="79"/>
        <v>8243.938280675975</v>
      </c>
      <c r="G954" t="str">
        <f>IF((ISERROR((VLOOKUP(B954,'Aqua Calcs'!C$2:C$1000,1,FALSE)))),"not eligible","")</f>
        <v/>
      </c>
    </row>
    <row r="955" spans="2:7">
      <c r="B955" s="51" t="s">
        <v>251</v>
      </c>
      <c r="C955" s="83" t="str">
        <f t="shared" si="73"/>
        <v>F11/12</v>
      </c>
      <c r="D955" s="52" t="str">
        <f t="shared" si="78"/>
        <v>Tri-Anglia Tri Club</v>
      </c>
      <c r="E955" s="53">
        <v>1.6018518518518519E-2</v>
      </c>
      <c r="F955" s="54">
        <f t="shared" si="79"/>
        <v>8106.9364161849708</v>
      </c>
      <c r="G955" t="str">
        <f>IF((ISERROR((VLOOKUP(B955,'Aqua Calcs'!C$2:C$1000,1,FALSE)))),"not eligible","")</f>
        <v/>
      </c>
    </row>
    <row r="956" spans="2:7">
      <c r="B956" s="51" t="s">
        <v>294</v>
      </c>
      <c r="C956" s="83" t="str">
        <f t="shared" si="73"/>
        <v>F11/12</v>
      </c>
      <c r="D956" s="52" t="str">
        <f t="shared" si="78"/>
        <v>Braintree and Bocking SC</v>
      </c>
      <c r="E956" s="53">
        <v>1.6250000000000001E-2</v>
      </c>
      <c r="F956" s="54">
        <f t="shared" si="79"/>
        <v>7991.4529914529912</v>
      </c>
      <c r="G956" t="str">
        <f>IF((ISERROR((VLOOKUP(B956,'Aqua Calcs'!C$2:C$1000,1,FALSE)))),"not eligible","")</f>
        <v/>
      </c>
    </row>
    <row r="957" spans="2:7">
      <c r="B957" s="51" t="s">
        <v>45</v>
      </c>
      <c r="C957" s="83" t="str">
        <f t="shared" si="73"/>
        <v>F11/12</v>
      </c>
      <c r="D957" s="52" t="str">
        <f t="shared" si="78"/>
        <v>East Essex Tri</v>
      </c>
      <c r="E957" s="53">
        <v>1.6539351851851854E-2</v>
      </c>
      <c r="F957" s="54">
        <f t="shared" si="79"/>
        <v>7851.6445066480055</v>
      </c>
      <c r="G957" t="str">
        <f>IF((ISERROR((VLOOKUP(B957,'Aqua Calcs'!C$2:C$1000,1,FALSE)))),"not eligible","")</f>
        <v/>
      </c>
    </row>
    <row r="958" spans="2:7">
      <c r="B958" s="51" t="s">
        <v>262</v>
      </c>
      <c r="C958" s="83" t="e">
        <f t="shared" si="73"/>
        <v>#N/A</v>
      </c>
      <c r="D958" s="52" t="e">
        <f t="shared" si="78"/>
        <v>#N/A</v>
      </c>
      <c r="E958" s="53">
        <v>1.7557870370370373E-2</v>
      </c>
      <c r="F958" s="54" t="e">
        <f t="shared" si="79"/>
        <v>#N/A</v>
      </c>
      <c r="G958" t="str">
        <f>IF((ISERROR((VLOOKUP(B958,'Aqua Calcs'!C$2:C$1000,1,FALSE)))),"not eligible","")</f>
        <v>not eligible</v>
      </c>
    </row>
    <row r="959" spans="2:7">
      <c r="B959" s="51" t="s">
        <v>265</v>
      </c>
      <c r="C959" s="83" t="e">
        <f t="shared" si="73"/>
        <v>#N/A</v>
      </c>
      <c r="D959" s="52" t="e">
        <f t="shared" si="78"/>
        <v>#N/A</v>
      </c>
      <c r="E959" s="53">
        <v>1.7997685185185186E-2</v>
      </c>
      <c r="F959" s="54" t="e">
        <f t="shared" si="79"/>
        <v>#N/A</v>
      </c>
      <c r="G959" t="str">
        <f>IF((ISERROR((VLOOKUP(B959,'Aqua Calcs'!C$2:C$1000,1,FALSE)))),"not eligible","")</f>
        <v>not eligible</v>
      </c>
    </row>
    <row r="960" spans="2:7">
      <c r="B960" s="51" t="s">
        <v>264</v>
      </c>
      <c r="C960" s="83" t="e">
        <f t="shared" si="73"/>
        <v>#N/A</v>
      </c>
      <c r="D960" s="52" t="e">
        <f t="shared" si="78"/>
        <v>#N/A</v>
      </c>
      <c r="E960" s="53">
        <v>1.8101851851851852E-2</v>
      </c>
      <c r="F960" s="54" t="e">
        <f t="shared" si="79"/>
        <v>#N/A</v>
      </c>
      <c r="G960" t="str">
        <f>IF((ISERROR((VLOOKUP(B960,'Aqua Calcs'!C$2:C$1000,1,FALSE)))),"not eligible","")</f>
        <v>not eligible</v>
      </c>
    </row>
    <row r="961" spans="2:7">
      <c r="B961" s="51" t="s">
        <v>297</v>
      </c>
      <c r="C961" s="83" t="str">
        <f t="shared" si="73"/>
        <v>F11/12</v>
      </c>
      <c r="D961" s="52" t="str">
        <f t="shared" si="78"/>
        <v>Tri-Anglia Tri Club</v>
      </c>
      <c r="E961" s="53">
        <v>1.8287037037037036E-2</v>
      </c>
      <c r="F961" s="54">
        <f t="shared" si="79"/>
        <v>7101.2658227848115</v>
      </c>
      <c r="G961" t="str">
        <f>IF((ISERROR((VLOOKUP(B961,'Aqua Calcs'!C$2:C$1000,1,FALSE)))),"not eligible","")</f>
        <v/>
      </c>
    </row>
    <row r="962" spans="2:7">
      <c r="B962" s="51" t="s">
        <v>289</v>
      </c>
      <c r="C962" s="83" t="str">
        <f t="shared" si="73"/>
        <v>F11/12</v>
      </c>
      <c r="D962" s="52" t="str">
        <f t="shared" si="78"/>
        <v>Halsteead</v>
      </c>
      <c r="E962" s="53">
        <v>1.834490740740741E-2</v>
      </c>
      <c r="F962" s="54">
        <f t="shared" si="79"/>
        <v>7078.8643533123022</v>
      </c>
      <c r="G962" t="str">
        <f>IF((ISERROR((VLOOKUP(B962,'Aqua Calcs'!C$2:C$1000,1,FALSE)))),"not eligible","")</f>
        <v/>
      </c>
    </row>
    <row r="963" spans="2:7">
      <c r="B963" s="51" t="s">
        <v>285</v>
      </c>
      <c r="C963" s="83" t="e">
        <f t="shared" si="73"/>
        <v>#N/A</v>
      </c>
      <c r="D963" s="52" t="e">
        <f t="shared" si="78"/>
        <v>#N/A</v>
      </c>
      <c r="E963" s="53">
        <v>1.8391203703703705E-2</v>
      </c>
      <c r="F963" s="54" t="e">
        <f t="shared" si="79"/>
        <v>#N/A</v>
      </c>
      <c r="G963" t="str">
        <f>IF((ISERROR((VLOOKUP(B963,'Aqua Calcs'!C$2:C$1000,1,FALSE)))),"not eligible","")</f>
        <v>not eligible</v>
      </c>
    </row>
    <row r="964" spans="2:7">
      <c r="B964" s="51" t="s">
        <v>275</v>
      </c>
      <c r="C964" s="83" t="str">
        <f t="shared" si="73"/>
        <v>F11/12</v>
      </c>
      <c r="D964" s="52" t="str">
        <f t="shared" ref="D964:D995" si="80">VLOOKUP(B964,name,3,FALSE)</f>
        <v>Ipswich Tri</v>
      </c>
      <c r="E964" s="53">
        <v>1.861111111111111E-2</v>
      </c>
      <c r="F964" s="54">
        <f t="shared" si="79"/>
        <v>6977.6119402985078</v>
      </c>
      <c r="G964" t="str">
        <f>IF((ISERROR((VLOOKUP(B964,'Aqua Calcs'!C$2:C$1000,1,FALSE)))),"not eligible","")</f>
        <v/>
      </c>
    </row>
    <row r="965" spans="2:7">
      <c r="B965" s="51" t="s">
        <v>263</v>
      </c>
      <c r="C965" s="83" t="e">
        <f t="shared" si="73"/>
        <v>#N/A</v>
      </c>
      <c r="D965" s="52" t="e">
        <f t="shared" si="80"/>
        <v>#N/A</v>
      </c>
      <c r="E965" s="53">
        <v>1.8796296296296297E-2</v>
      </c>
      <c r="F965" s="54" t="e">
        <f t="shared" ref="F965:F996" si="81">(VLOOKUP(C965,C$860:E$867,3,FALSE))/(E965/10000)</f>
        <v>#N/A</v>
      </c>
      <c r="G965" t="str">
        <f>IF((ISERROR((VLOOKUP(B965,'Aqua Calcs'!C$2:C$1000,1,FALSE)))),"not eligible","")</f>
        <v>not eligible</v>
      </c>
    </row>
    <row r="966" spans="2:7">
      <c r="B966" s="51" t="s">
        <v>305</v>
      </c>
      <c r="C966" s="83" t="e">
        <f t="shared" si="73"/>
        <v>#N/A</v>
      </c>
      <c r="D966" s="52" t="e">
        <f t="shared" si="80"/>
        <v>#N/A</v>
      </c>
      <c r="E966" s="53">
        <v>2.0081018518518519E-2</v>
      </c>
      <c r="F966" s="54" t="e">
        <f t="shared" si="81"/>
        <v>#N/A</v>
      </c>
      <c r="G966" t="str">
        <f>IF((ISERROR((VLOOKUP(B966,'Aqua Calcs'!C$2:C$1000,1,FALSE)))),"not eligible","")</f>
        <v>not eligible</v>
      </c>
    </row>
    <row r="967" spans="2:7">
      <c r="B967" s="51" t="s">
        <v>53</v>
      </c>
      <c r="C967" s="83" t="str">
        <f t="shared" si="73"/>
        <v>F11/12</v>
      </c>
      <c r="D967" s="52" t="str">
        <f t="shared" si="80"/>
        <v>East Essex Tri</v>
      </c>
      <c r="E967" s="53">
        <v>2.0613425925925927E-2</v>
      </c>
      <c r="F967" s="54">
        <f t="shared" si="81"/>
        <v>6299.8315553060074</v>
      </c>
      <c r="G967" t="str">
        <f>IF((ISERROR((VLOOKUP(B967,'Aqua Calcs'!C$2:C$1000,1,FALSE)))),"not eligible","")</f>
        <v/>
      </c>
    </row>
    <row r="968" spans="2:7">
      <c r="B968" s="51" t="s">
        <v>54</v>
      </c>
      <c r="C968" s="83" t="e">
        <f t="shared" si="73"/>
        <v>#N/A</v>
      </c>
      <c r="D968" s="52" t="e">
        <f t="shared" si="80"/>
        <v>#N/A</v>
      </c>
      <c r="E968" s="53">
        <v>2.0960648148148148E-2</v>
      </c>
      <c r="F968" s="54" t="e">
        <f t="shared" si="81"/>
        <v>#N/A</v>
      </c>
      <c r="G968" t="str">
        <f>IF((ISERROR((VLOOKUP(B968,'Aqua Calcs'!C$2:C$1000,1,FALSE)))),"not eligible","")</f>
        <v>not eligible</v>
      </c>
    </row>
    <row r="969" spans="2:7">
      <c r="B969" s="51" t="s">
        <v>438</v>
      </c>
      <c r="C969" s="83" t="e">
        <f t="shared" si="73"/>
        <v>#N/A</v>
      </c>
      <c r="D969" s="52" t="e">
        <f t="shared" si="80"/>
        <v>#N/A</v>
      </c>
      <c r="E969" s="53">
        <v>1.5555555555555553E-2</v>
      </c>
      <c r="F969" s="54" t="e">
        <f t="shared" si="81"/>
        <v>#N/A</v>
      </c>
      <c r="G969" t="str">
        <f>IF((ISERROR((VLOOKUP(B969,'Aqua Calcs'!C$2:C$1000,1,FALSE)))),"not eligible","")</f>
        <v>not eligible</v>
      </c>
    </row>
    <row r="970" spans="2:7">
      <c r="B970" s="51" t="s">
        <v>466</v>
      </c>
      <c r="C970" s="83" t="str">
        <f t="shared" si="73"/>
        <v>M13/14</v>
      </c>
      <c r="D970" s="52" t="str">
        <f t="shared" si="80"/>
        <v>Cambridge Tri Club</v>
      </c>
      <c r="E970" s="53">
        <v>1.741898148148148E-2</v>
      </c>
      <c r="F970" s="54">
        <f t="shared" si="81"/>
        <v>8930.2325581395344</v>
      </c>
      <c r="G970" t="str">
        <f>IF((ISERROR((VLOOKUP(B970,'Aqua Calcs'!C$2:C$1000,1,FALSE)))),"not eligible","")</f>
        <v/>
      </c>
    </row>
    <row r="971" spans="2:7">
      <c r="B971" s="51" t="s">
        <v>468</v>
      </c>
      <c r="C971" s="83" t="e">
        <f t="shared" si="73"/>
        <v>#N/A</v>
      </c>
      <c r="D971" s="52" t="e">
        <f t="shared" si="80"/>
        <v>#N/A</v>
      </c>
      <c r="E971" s="53">
        <v>1.7986111111111109E-2</v>
      </c>
      <c r="F971" s="54" t="e">
        <f t="shared" si="81"/>
        <v>#N/A</v>
      </c>
      <c r="G971" t="str">
        <f>IF((ISERROR((VLOOKUP(B971,'Aqua Calcs'!C$2:C$1000,1,FALSE)))),"not eligible","")</f>
        <v>not eligible</v>
      </c>
    </row>
    <row r="972" spans="2:7">
      <c r="B972" s="51" t="s">
        <v>470</v>
      </c>
      <c r="C972" s="83" t="str">
        <f t="shared" si="73"/>
        <v>M13/14</v>
      </c>
      <c r="D972" s="52" t="str">
        <f t="shared" si="80"/>
        <v>Ipswich Tri Club</v>
      </c>
      <c r="E972" s="53">
        <v>1.800925925925926E-2</v>
      </c>
      <c r="F972" s="54">
        <f t="shared" si="81"/>
        <v>8637.5321336760917</v>
      </c>
      <c r="G972" t="str">
        <f>IF((ISERROR((VLOOKUP(B972,'Aqua Calcs'!C$2:C$1000,1,FALSE)))),"not eligible","")</f>
        <v/>
      </c>
    </row>
    <row r="973" spans="2:7">
      <c r="B973" s="51" t="s">
        <v>469</v>
      </c>
      <c r="C973" s="83" t="e">
        <f t="shared" si="73"/>
        <v>#N/A</v>
      </c>
      <c r="D973" s="52" t="e">
        <f t="shared" si="80"/>
        <v>#N/A</v>
      </c>
      <c r="E973" s="53">
        <v>1.8136574074074072E-2</v>
      </c>
      <c r="F973" s="54" t="e">
        <f t="shared" si="81"/>
        <v>#N/A</v>
      </c>
      <c r="G973" t="str">
        <f>IF((ISERROR((VLOOKUP(B973,'Aqua Calcs'!C$2:C$1000,1,FALSE)))),"not eligible","")</f>
        <v>not eligible</v>
      </c>
    </row>
    <row r="974" spans="2:7">
      <c r="B974" s="51" t="s">
        <v>43</v>
      </c>
      <c r="C974" s="83" t="str">
        <f t="shared" si="73"/>
        <v>M13/14</v>
      </c>
      <c r="D974" s="52" t="str">
        <f t="shared" si="80"/>
        <v>East Essex Tri Club</v>
      </c>
      <c r="E974" s="53">
        <v>1.832175925925926E-2</v>
      </c>
      <c r="F974" s="54">
        <f t="shared" si="81"/>
        <v>8490.2084649399858</v>
      </c>
      <c r="G974" t="str">
        <f>IF((ISERROR((VLOOKUP(B974,'Aqua Calcs'!C$2:C$1000,1,FALSE)))),"not eligible","")</f>
        <v/>
      </c>
    </row>
    <row r="975" spans="2:7">
      <c r="B975" s="51" t="s">
        <v>448</v>
      </c>
      <c r="C975" s="83" t="str">
        <f t="shared" si="73"/>
        <v>M13/14</v>
      </c>
      <c r="D975" s="52" t="str">
        <f t="shared" si="80"/>
        <v>Tri Anglia</v>
      </c>
      <c r="E975" s="53">
        <v>1.8379629629629628E-2</v>
      </c>
      <c r="F975" s="54">
        <f t="shared" si="81"/>
        <v>8463.4760705289682</v>
      </c>
      <c r="G975" t="str">
        <f>IF((ISERROR((VLOOKUP(B975,'Aqua Calcs'!C$2:C$1000,1,FALSE)))),"not eligible","")</f>
        <v/>
      </c>
    </row>
    <row r="976" spans="2:7">
      <c r="B976" s="51" t="s">
        <v>83</v>
      </c>
      <c r="C976" s="83" t="str">
        <f t="shared" si="73"/>
        <v>M13/14</v>
      </c>
      <c r="D976" s="52" t="str">
        <f t="shared" si="80"/>
        <v>East Essex Tri Club</v>
      </c>
      <c r="E976" s="53">
        <v>1.8425925925925925E-2</v>
      </c>
      <c r="F976" s="54">
        <f t="shared" si="81"/>
        <v>8442.2110552763806</v>
      </c>
      <c r="G976" t="str">
        <f>IF((ISERROR((VLOOKUP(B976,'Aqua Calcs'!C$2:C$1000,1,FALSE)))),"not eligible","")</f>
        <v/>
      </c>
    </row>
    <row r="977" spans="2:7">
      <c r="B977" s="51" t="s">
        <v>424</v>
      </c>
      <c r="C977" s="83" t="e">
        <f t="shared" si="73"/>
        <v>#N/A</v>
      </c>
      <c r="D977" s="52" t="e">
        <f t="shared" si="80"/>
        <v>#N/A</v>
      </c>
      <c r="E977" s="53">
        <v>1.8599537037037036E-2</v>
      </c>
      <c r="F977" s="54" t="e">
        <f t="shared" si="81"/>
        <v>#N/A</v>
      </c>
      <c r="G977" t="str">
        <f>IF((ISERROR((VLOOKUP(B977,'Aqua Calcs'!C$2:C$1000,1,FALSE)))),"not eligible","")</f>
        <v>not eligible</v>
      </c>
    </row>
    <row r="978" spans="2:7">
      <c r="B978" s="51" t="s">
        <v>65</v>
      </c>
      <c r="C978" s="83" t="e">
        <f t="shared" si="73"/>
        <v>#N/A</v>
      </c>
      <c r="D978" s="52" t="e">
        <f t="shared" si="80"/>
        <v>#N/A</v>
      </c>
      <c r="E978" s="53">
        <v>1.8796296296296297E-2</v>
      </c>
      <c r="F978" s="54" t="e">
        <f t="shared" si="81"/>
        <v>#N/A</v>
      </c>
      <c r="G978" t="str">
        <f>IF((ISERROR((VLOOKUP(B978,'Aqua Calcs'!C$2:C$1000,1,FALSE)))),"not eligible","")</f>
        <v>not eligible</v>
      </c>
    </row>
    <row r="979" spans="2:7">
      <c r="B979" s="51" t="s">
        <v>459</v>
      </c>
      <c r="C979" s="83" t="e">
        <f t="shared" si="73"/>
        <v>#N/A</v>
      </c>
      <c r="D979" s="52" t="e">
        <f t="shared" si="80"/>
        <v>#N/A</v>
      </c>
      <c r="E979" s="53">
        <v>1.892361111111111E-2</v>
      </c>
      <c r="F979" s="54" t="e">
        <f t="shared" si="81"/>
        <v>#N/A</v>
      </c>
      <c r="G979" t="str">
        <f>IF((ISERROR((VLOOKUP(B979,'Aqua Calcs'!C$2:C$1000,1,FALSE)))),"not eligible","")</f>
        <v>not eligible</v>
      </c>
    </row>
    <row r="980" spans="2:7">
      <c r="B980" s="51" t="s">
        <v>61</v>
      </c>
      <c r="C980" s="83" t="str">
        <f t="shared" si="73"/>
        <v>M13/14</v>
      </c>
      <c r="D980" s="52" t="str">
        <f t="shared" si="80"/>
        <v>East Essex Tri Club</v>
      </c>
      <c r="E980" s="53">
        <v>1.9270833333333334E-2</v>
      </c>
      <c r="F980" s="54">
        <f t="shared" si="81"/>
        <v>8072.0720720720701</v>
      </c>
      <c r="G980" t="str">
        <f>IF((ISERROR((VLOOKUP(B980,'Aqua Calcs'!C$2:C$1000,1,FALSE)))),"not eligible","")</f>
        <v/>
      </c>
    </row>
    <row r="981" spans="2:7">
      <c r="B981" s="51" t="s">
        <v>436</v>
      </c>
      <c r="C981" s="83" t="e">
        <f t="shared" si="73"/>
        <v>#N/A</v>
      </c>
      <c r="D981" s="52" t="e">
        <f t="shared" si="80"/>
        <v>#N/A</v>
      </c>
      <c r="E981" s="53">
        <v>1.9340277777777779E-2</v>
      </c>
      <c r="F981" s="54" t="e">
        <f t="shared" si="81"/>
        <v>#N/A</v>
      </c>
      <c r="G981" t="str">
        <f>IF((ISERROR((VLOOKUP(B981,'Aqua Calcs'!C$2:C$1000,1,FALSE)))),"not eligible","")</f>
        <v>not eligible</v>
      </c>
    </row>
    <row r="982" spans="2:7">
      <c r="B982" s="51" t="s">
        <v>449</v>
      </c>
      <c r="C982" s="83" t="e">
        <f t="shared" si="73"/>
        <v>#N/A</v>
      </c>
      <c r="D982" s="52" t="e">
        <f t="shared" si="80"/>
        <v>#N/A</v>
      </c>
      <c r="E982" s="53">
        <v>1.9467592592592595E-2</v>
      </c>
      <c r="F982" s="54" t="e">
        <f t="shared" si="81"/>
        <v>#N/A</v>
      </c>
      <c r="G982" t="str">
        <f>IF((ISERROR((VLOOKUP(B982,'Aqua Calcs'!C$2:C$1000,1,FALSE)))),"not eligible","")</f>
        <v>not eligible</v>
      </c>
    </row>
    <row r="983" spans="2:7">
      <c r="B983" s="51" t="s">
        <v>57</v>
      </c>
      <c r="C983" s="83" t="str">
        <f t="shared" si="73"/>
        <v>M13/14</v>
      </c>
      <c r="D983" s="52" t="str">
        <f t="shared" si="80"/>
        <v>East Essex Tri</v>
      </c>
      <c r="E983" s="53">
        <v>1.9861111111111111E-2</v>
      </c>
      <c r="F983" s="54">
        <f t="shared" si="81"/>
        <v>7832.1678321678319</v>
      </c>
      <c r="G983" t="str">
        <f>IF((ISERROR((VLOOKUP(B983,'Aqua Calcs'!C$2:C$1000,1,FALSE)))),"not eligible","")</f>
        <v/>
      </c>
    </row>
    <row r="984" spans="2:7">
      <c r="B984" s="51" t="s">
        <v>42</v>
      </c>
      <c r="C984" s="83" t="str">
        <f t="shared" si="73"/>
        <v>M13/14</v>
      </c>
      <c r="D984" s="52" t="str">
        <f t="shared" si="80"/>
        <v>East Essex Tri Club</v>
      </c>
      <c r="E984" s="53">
        <v>2.0034722222222221E-2</v>
      </c>
      <c r="F984" s="54">
        <f t="shared" si="81"/>
        <v>7764.2980935875203</v>
      </c>
      <c r="G984" t="str">
        <f>IF((ISERROR((VLOOKUP(B984,'Aqua Calcs'!C$2:C$1000,1,FALSE)))),"not eligible","")</f>
        <v/>
      </c>
    </row>
    <row r="985" spans="2:7">
      <c r="B985" s="51" t="s">
        <v>431</v>
      </c>
      <c r="C985" s="83" t="e">
        <f t="shared" si="73"/>
        <v>#N/A</v>
      </c>
      <c r="D985" s="52" t="e">
        <f t="shared" si="80"/>
        <v>#N/A</v>
      </c>
      <c r="E985" s="53">
        <v>2.0636574074074075E-2</v>
      </c>
      <c r="F985" s="54" t="e">
        <f t="shared" si="81"/>
        <v>#N/A</v>
      </c>
      <c r="G985" t="str">
        <f>IF((ISERROR((VLOOKUP(B985,'Aqua Calcs'!C$2:C$1000,1,FALSE)))),"not eligible","")</f>
        <v>not eligible</v>
      </c>
    </row>
    <row r="986" spans="2:7">
      <c r="B986" s="51" t="s">
        <v>40</v>
      </c>
      <c r="C986" s="83" t="str">
        <f t="shared" si="73"/>
        <v>M13/14</v>
      </c>
      <c r="D986" s="52" t="str">
        <f t="shared" si="80"/>
        <v>East Essex Tri</v>
      </c>
      <c r="E986" s="53">
        <v>2.1435185185185186E-2</v>
      </c>
      <c r="F986" s="54">
        <f t="shared" si="81"/>
        <v>7257.0194384449242</v>
      </c>
      <c r="G986" t="str">
        <f>IF((ISERROR((VLOOKUP(B986,'Aqua Calcs'!C$2:C$1000,1,FALSE)))),"not eligible","")</f>
        <v/>
      </c>
    </row>
    <row r="987" spans="2:7">
      <c r="B987" s="51" t="s">
        <v>440</v>
      </c>
      <c r="C987" s="83" t="e">
        <f t="shared" si="73"/>
        <v>#N/A</v>
      </c>
      <c r="D987" s="52" t="e">
        <f t="shared" si="80"/>
        <v>#N/A</v>
      </c>
      <c r="E987" s="53">
        <v>2.4097222222222225E-2</v>
      </c>
      <c r="F987" s="54" t="e">
        <f t="shared" si="81"/>
        <v>#N/A</v>
      </c>
      <c r="G987" t="str">
        <f>IF((ISERROR((VLOOKUP(B987,'Aqua Calcs'!C$2:C$1000,1,FALSE)))),"not eligible","")</f>
        <v>not eligible</v>
      </c>
    </row>
    <row r="988" spans="2:7">
      <c r="B988" s="51" t="s">
        <v>426</v>
      </c>
      <c r="C988" s="83" t="e">
        <f t="shared" si="73"/>
        <v>#N/A</v>
      </c>
      <c r="D988" s="52" t="e">
        <f t="shared" si="80"/>
        <v>#N/A</v>
      </c>
      <c r="E988" s="53">
        <v>2.449074074074074E-2</v>
      </c>
      <c r="F988" s="54" t="e">
        <f t="shared" si="81"/>
        <v>#N/A</v>
      </c>
      <c r="G988" t="str">
        <f>IF((ISERROR((VLOOKUP(B988,'Aqua Calcs'!C$2:C$1000,1,FALSE)))),"not eligible","")</f>
        <v>not eligible</v>
      </c>
    </row>
    <row r="989" spans="2:7">
      <c r="B989" s="51" t="s">
        <v>411</v>
      </c>
      <c r="C989" s="83" t="str">
        <f t="shared" si="73"/>
        <v>F13/14</v>
      </c>
      <c r="D989" s="52" t="str">
        <f t="shared" si="80"/>
        <v>Tri Sport Epping</v>
      </c>
      <c r="E989" s="53">
        <v>1.7592592592592594E-2</v>
      </c>
      <c r="F989" s="54">
        <f t="shared" si="81"/>
        <v>10000</v>
      </c>
      <c r="G989" t="str">
        <f>IF((ISERROR((VLOOKUP(B989,'Aqua Calcs'!C$2:C$1000,1,FALSE)))),"not eligible","")</f>
        <v/>
      </c>
    </row>
    <row r="990" spans="2:7">
      <c r="B990" s="51" t="s">
        <v>413</v>
      </c>
      <c r="C990" s="83" t="e">
        <f t="shared" si="73"/>
        <v>#N/A</v>
      </c>
      <c r="D990" s="52" t="e">
        <f t="shared" si="80"/>
        <v>#N/A</v>
      </c>
      <c r="E990" s="53">
        <v>1.96875E-2</v>
      </c>
      <c r="F990" s="54" t="e">
        <f t="shared" si="81"/>
        <v>#N/A</v>
      </c>
      <c r="G990" t="str">
        <f>IF((ISERROR((VLOOKUP(B990,'Aqua Calcs'!C$2:C$1000,1,FALSE)))),"not eligible","")</f>
        <v>not eligible</v>
      </c>
    </row>
    <row r="991" spans="2:7">
      <c r="B991" s="51" t="s">
        <v>416</v>
      </c>
      <c r="C991" s="83" t="str">
        <f t="shared" si="73"/>
        <v>F13/14</v>
      </c>
      <c r="D991" s="52" t="str">
        <f t="shared" si="80"/>
        <v>Tri Sport Epping</v>
      </c>
      <c r="E991" s="53">
        <v>2.0150462962962964E-2</v>
      </c>
      <c r="F991" s="54">
        <f t="shared" si="81"/>
        <v>8730.6145893164849</v>
      </c>
      <c r="G991" t="str">
        <f>IF((ISERROR((VLOOKUP(B991,'Aqua Calcs'!C$2:C$1000,1,FALSE)))),"not eligible","")</f>
        <v/>
      </c>
    </row>
    <row r="992" spans="2:7">
      <c r="B992" s="51" t="s">
        <v>392</v>
      </c>
      <c r="C992" s="83" t="e">
        <f t="shared" si="73"/>
        <v>#N/A</v>
      </c>
      <c r="D992" s="52" t="e">
        <f t="shared" si="80"/>
        <v>#N/A</v>
      </c>
      <c r="E992" s="53">
        <v>2.1064814814814814E-2</v>
      </c>
      <c r="F992" s="54" t="e">
        <f t="shared" si="81"/>
        <v>#N/A</v>
      </c>
      <c r="G992" t="str">
        <f>IF((ISERROR((VLOOKUP(B992,'Aqua Calcs'!C$2:C$1000,1,FALSE)))),"not eligible","")</f>
        <v>not eligible</v>
      </c>
    </row>
    <row r="993" spans="2:7">
      <c r="B993" s="51" t="s">
        <v>381</v>
      </c>
      <c r="C993" s="83" t="str">
        <f t="shared" si="73"/>
        <v>F13/14</v>
      </c>
      <c r="D993" s="52" t="str">
        <f t="shared" si="80"/>
        <v>Tri Anglia</v>
      </c>
      <c r="E993" s="53">
        <v>2.1076388888888891E-2</v>
      </c>
      <c r="F993" s="54">
        <f t="shared" si="81"/>
        <v>8347.062053816584</v>
      </c>
      <c r="G993" t="str">
        <f>IF((ISERROR((VLOOKUP(B993,'Aqua Calcs'!C$2:C$1000,1,FALSE)))),"not eligible","")</f>
        <v/>
      </c>
    </row>
    <row r="994" spans="2:7">
      <c r="B994" s="51" t="s">
        <v>380</v>
      </c>
      <c r="C994" s="83" t="e">
        <f t="shared" si="73"/>
        <v>#N/A</v>
      </c>
      <c r="D994" s="52" t="e">
        <f t="shared" si="80"/>
        <v>#N/A</v>
      </c>
      <c r="E994" s="53">
        <v>2.372685185185185E-2</v>
      </c>
      <c r="F994" s="54" t="e">
        <f t="shared" si="81"/>
        <v>#N/A</v>
      </c>
      <c r="G994" t="str">
        <f>IF((ISERROR((VLOOKUP(B994,'Aqua Calcs'!C$2:C$1000,1,FALSE)))),"not eligible","")</f>
        <v>not eligible</v>
      </c>
    </row>
    <row r="995" spans="2:7">
      <c r="B995" s="51" t="s">
        <v>407</v>
      </c>
      <c r="C995" s="83" t="e">
        <f t="shared" si="73"/>
        <v>#N/A</v>
      </c>
      <c r="D995" s="52" t="e">
        <f t="shared" si="80"/>
        <v>#N/A</v>
      </c>
      <c r="E995" s="53">
        <v>2.4456018518518519E-2</v>
      </c>
      <c r="F995" s="54" t="e">
        <f t="shared" si="81"/>
        <v>#N/A</v>
      </c>
      <c r="G995" t="str">
        <f>IF((ISERROR((VLOOKUP(B995,'Aqua Calcs'!C$2:C$1000,1,FALSE)))),"not eligible","")</f>
        <v>not eligible</v>
      </c>
    </row>
    <row r="996" spans="2:7">
      <c r="B996" s="51" t="s">
        <v>399</v>
      </c>
      <c r="C996" s="83" t="e">
        <f t="shared" si="73"/>
        <v>#N/A</v>
      </c>
      <c r="D996" s="52" t="e">
        <f t="shared" ref="D996:D1005" si="82">VLOOKUP(B996,name,3,FALSE)</f>
        <v>#N/A</v>
      </c>
      <c r="E996" s="53">
        <v>2.5532407407407406E-2</v>
      </c>
      <c r="F996" s="54" t="e">
        <f t="shared" si="81"/>
        <v>#N/A</v>
      </c>
      <c r="G996" t="str">
        <f>IF((ISERROR((VLOOKUP(B996,'Aqua Calcs'!C$2:C$1000,1,FALSE)))),"not eligible","")</f>
        <v>not eligible</v>
      </c>
    </row>
    <row r="997" spans="2:7">
      <c r="B997" s="51" t="s">
        <v>391</v>
      </c>
      <c r="C997" s="83" t="str">
        <f t="shared" si="73"/>
        <v>F13/14</v>
      </c>
      <c r="D997" s="52" t="str">
        <f t="shared" si="82"/>
        <v>Tri Sport Epping</v>
      </c>
      <c r="E997" s="53">
        <v>2.7037037037037037E-2</v>
      </c>
      <c r="F997" s="54">
        <f t="shared" ref="F997:F1005" si="83">(VLOOKUP(C997,C$860:E$867,3,FALSE))/(E997/10000)</f>
        <v>6506.8493150684935</v>
      </c>
      <c r="G997" t="str">
        <f>IF((ISERROR((VLOOKUP(B997,'Aqua Calcs'!C$2:C$1000,1,FALSE)))),"not eligible","")</f>
        <v/>
      </c>
    </row>
    <row r="998" spans="2:7">
      <c r="B998" s="51" t="s">
        <v>58</v>
      </c>
      <c r="C998" s="83" t="str">
        <f t="shared" si="73"/>
        <v>F13/14</v>
      </c>
      <c r="D998" s="52" t="str">
        <f t="shared" si="82"/>
        <v>East Essex Tri</v>
      </c>
      <c r="E998" s="53">
        <v>3.0520833333333334E-2</v>
      </c>
      <c r="F998" s="54">
        <f t="shared" si="83"/>
        <v>5764.1259006446726</v>
      </c>
      <c r="G998" t="str">
        <f>IF((ISERROR((VLOOKUP(B998,'Aqua Calcs'!C$2:C$1000,1,FALSE)))),"not eligible","")</f>
        <v/>
      </c>
    </row>
    <row r="999" spans="2:7">
      <c r="B999" s="51" t="s">
        <v>17</v>
      </c>
      <c r="C999" s="83">
        <f t="shared" si="73"/>
        <v>0</v>
      </c>
      <c r="D999" s="52">
        <f t="shared" si="82"/>
        <v>0</v>
      </c>
      <c r="E999" s="53"/>
      <c r="F999" s="54" t="e">
        <f t="shared" si="83"/>
        <v>#N/A</v>
      </c>
      <c r="G999" t="str">
        <f>IF((ISERROR((VLOOKUP(B999,'Aqua Calcs'!C$2:C$1000,1,FALSE)))),"not eligible","")</f>
        <v/>
      </c>
    </row>
    <row r="1000" spans="2:7">
      <c r="B1000" s="51" t="s">
        <v>17</v>
      </c>
      <c r="C1000" s="83">
        <f t="shared" si="73"/>
        <v>0</v>
      </c>
      <c r="D1000" s="52">
        <f t="shared" si="82"/>
        <v>0</v>
      </c>
      <c r="E1000" s="53"/>
      <c r="F1000" s="54" t="e">
        <f t="shared" si="83"/>
        <v>#N/A</v>
      </c>
      <c r="G1000" t="str">
        <f>IF((ISERROR((VLOOKUP(B1000,'Aqua Calcs'!C$2:C$1000,1,FALSE)))),"not eligible","")</f>
        <v/>
      </c>
    </row>
    <row r="1001" spans="2:7">
      <c r="B1001" s="51" t="s">
        <v>17</v>
      </c>
      <c r="C1001" s="83">
        <f t="shared" si="73"/>
        <v>0</v>
      </c>
      <c r="D1001" s="52">
        <f t="shared" si="82"/>
        <v>0</v>
      </c>
      <c r="E1001" s="53"/>
      <c r="F1001" s="54" t="e">
        <f t="shared" si="83"/>
        <v>#N/A</v>
      </c>
      <c r="G1001" t="str">
        <f>IF((ISERROR((VLOOKUP(B1001,'Aqua Calcs'!C$2:C$1000,1,FALSE)))),"not eligible","")</f>
        <v/>
      </c>
    </row>
    <row r="1002" spans="2:7">
      <c r="B1002" s="51" t="s">
        <v>17</v>
      </c>
      <c r="C1002" s="83">
        <f t="shared" si="73"/>
        <v>0</v>
      </c>
      <c r="D1002" s="52">
        <f t="shared" si="82"/>
        <v>0</v>
      </c>
      <c r="E1002" s="53"/>
      <c r="F1002" s="54" t="e">
        <f t="shared" si="83"/>
        <v>#N/A</v>
      </c>
      <c r="G1002" t="str">
        <f>IF((ISERROR((VLOOKUP(B1002,'Aqua Calcs'!C$2:C$1000,1,FALSE)))),"not eligible","")</f>
        <v/>
      </c>
    </row>
    <row r="1003" spans="2:7">
      <c r="B1003" s="51" t="s">
        <v>17</v>
      </c>
      <c r="C1003" s="83">
        <f>VLOOKUP(B1003,name,2,FALSE)</f>
        <v>0</v>
      </c>
      <c r="D1003" s="52">
        <f t="shared" si="82"/>
        <v>0</v>
      </c>
      <c r="E1003" s="53"/>
      <c r="F1003" s="54" t="e">
        <f t="shared" si="83"/>
        <v>#N/A</v>
      </c>
      <c r="G1003" t="str">
        <f>IF((ISERROR((VLOOKUP(B1003,'Aqua Calcs'!C$2:C$1000,1,FALSE)))),"not eligible","")</f>
        <v/>
      </c>
    </row>
    <row r="1004" spans="2:7">
      <c r="B1004" s="51" t="s">
        <v>17</v>
      </c>
      <c r="C1004" s="83">
        <f>VLOOKUP(B1004,name,2,FALSE)</f>
        <v>0</v>
      </c>
      <c r="D1004" s="52">
        <f t="shared" si="82"/>
        <v>0</v>
      </c>
      <c r="E1004" s="52"/>
      <c r="F1004" s="54" t="e">
        <f t="shared" si="83"/>
        <v>#N/A</v>
      </c>
      <c r="G1004" t="str">
        <f>IF((ISERROR((VLOOKUP(B1004,'Aqua Calcs'!C$2:C$1000,1,FALSE)))),"not eligible","")</f>
        <v/>
      </c>
    </row>
    <row r="1005" spans="2:7" ht="13.5" thickBot="1">
      <c r="B1005" s="55" t="s">
        <v>17</v>
      </c>
      <c r="C1005" s="84">
        <f>VLOOKUP(B1005,name,2,FALSE)</f>
        <v>0</v>
      </c>
      <c r="D1005" s="52">
        <f t="shared" si="82"/>
        <v>0</v>
      </c>
      <c r="E1005" s="56"/>
      <c r="F1005" s="54" t="e">
        <f t="shared" si="83"/>
        <v>#N/A</v>
      </c>
      <c r="G1005" t="str">
        <f>IF((ISERROR((VLOOKUP(B1005,'Aqua Calcs'!C$2:C$1000,1,FALSE)))),"not eligible","")</f>
        <v/>
      </c>
    </row>
    <row r="1009" spans="2:7" ht="15.75">
      <c r="B1009" s="68" t="s">
        <v>88</v>
      </c>
      <c r="C1009" s="68"/>
    </row>
    <row r="1010" spans="2:7" ht="13.5" thickBot="1">
      <c r="B1010" s="69" t="s">
        <v>3</v>
      </c>
      <c r="C1010" s="69"/>
      <c r="D1010" s="70" t="s">
        <v>471</v>
      </c>
      <c r="E1010" s="70" t="s">
        <v>14</v>
      </c>
      <c r="F1010" s="71" t="s">
        <v>9</v>
      </c>
    </row>
    <row r="1011" spans="2:7">
      <c r="B1011" s="47" t="s">
        <v>39</v>
      </c>
      <c r="C1011" s="82" t="s">
        <v>107</v>
      </c>
      <c r="D1011" s="48"/>
      <c r="E1011" s="49">
        <v>1.1574074074074073E-5</v>
      </c>
      <c r="F1011" s="50"/>
      <c r="G1011" t="str">
        <f>IF((ISERROR((VLOOKUP(B1011,'Aqua Calcs'!C$2:C$1000,1,FALSE)))),"not eligible","")</f>
        <v/>
      </c>
    </row>
    <row r="1012" spans="2:7">
      <c r="B1012" s="51" t="s">
        <v>39</v>
      </c>
      <c r="C1012" s="83" t="s">
        <v>153</v>
      </c>
      <c r="D1012" s="52"/>
      <c r="E1012" s="53">
        <v>1.1574074074074073E-5</v>
      </c>
      <c r="F1012" s="54"/>
      <c r="G1012" t="str">
        <f>IF((ISERROR((VLOOKUP(B1012,'Aqua Calcs'!C$2:C$1000,1,FALSE)))),"not eligible","")</f>
        <v/>
      </c>
    </row>
    <row r="1013" spans="2:7">
      <c r="B1013" s="51" t="s">
        <v>39</v>
      </c>
      <c r="C1013" s="83" t="s">
        <v>252</v>
      </c>
      <c r="D1013" s="52"/>
      <c r="E1013" s="53">
        <v>1.1574074074074073E-5</v>
      </c>
      <c r="F1013" s="54"/>
      <c r="G1013" t="str">
        <f>IF((ISERROR((VLOOKUP(B1013,'Aqua Calcs'!C$2:C$1000,1,FALSE)))),"not eligible","")</f>
        <v/>
      </c>
    </row>
    <row r="1014" spans="2:7">
      <c r="B1014" s="51" t="s">
        <v>39</v>
      </c>
      <c r="C1014" s="83" t="s">
        <v>378</v>
      </c>
      <c r="D1014" s="52"/>
      <c r="E1014" s="53">
        <v>1.1574074074074073E-5</v>
      </c>
      <c r="F1014" s="54"/>
      <c r="G1014" t="str">
        <f>IF((ISERROR((VLOOKUP(B1014,'Aqua Calcs'!C$2:C$1000,1,FALSE)))),"not eligible","")</f>
        <v/>
      </c>
    </row>
    <row r="1015" spans="2:7">
      <c r="B1015" s="51" t="s">
        <v>39</v>
      </c>
      <c r="C1015" s="83" t="s">
        <v>136</v>
      </c>
      <c r="D1015" s="52"/>
      <c r="E1015" s="53">
        <v>1.1574074074074073E-5</v>
      </c>
      <c r="F1015" s="54"/>
      <c r="G1015" t="str">
        <f>IF((ISERROR((VLOOKUP(B1015,'Aqua Calcs'!C$2:C$1000,1,FALSE)))),"not eligible","")</f>
        <v/>
      </c>
    </row>
    <row r="1016" spans="2:7">
      <c r="B1016" s="51" t="s">
        <v>39</v>
      </c>
      <c r="C1016" s="83" t="s">
        <v>203</v>
      </c>
      <c r="D1016" s="52"/>
      <c r="E1016" s="53">
        <v>1.1574074074074073E-5</v>
      </c>
      <c r="F1016" s="54"/>
      <c r="G1016" t="str">
        <f>IF((ISERROR((VLOOKUP(B1016,'Aqua Calcs'!C$2:C$1000,1,FALSE)))),"not eligible","")</f>
        <v/>
      </c>
    </row>
    <row r="1017" spans="2:7">
      <c r="B1017" s="51" t="s">
        <v>39</v>
      </c>
      <c r="C1017" s="83" t="s">
        <v>313</v>
      </c>
      <c r="D1017" s="52"/>
      <c r="E1017" s="53">
        <v>1.1574074074074073E-5</v>
      </c>
      <c r="F1017" s="54"/>
      <c r="G1017" t="str">
        <f>IF((ISERROR((VLOOKUP(B1017,'Aqua Calcs'!C$2:C$1000,1,FALSE)))),"not eligible","")</f>
        <v/>
      </c>
    </row>
    <row r="1018" spans="2:7">
      <c r="B1018" s="51" t="s">
        <v>39</v>
      </c>
      <c r="C1018" s="83" t="s">
        <v>423</v>
      </c>
      <c r="D1018" s="52"/>
      <c r="E1018" s="53">
        <v>1.1574074074074073E-5</v>
      </c>
      <c r="F1018" s="54"/>
      <c r="G1018" t="str">
        <f>IF((ISERROR((VLOOKUP(B1018,'Aqua Calcs'!C$2:C$1000,1,FALSE)))),"not eligible","")</f>
        <v/>
      </c>
    </row>
    <row r="1019" spans="2:7">
      <c r="B1019" s="51" t="s">
        <v>17</v>
      </c>
      <c r="C1019" s="83">
        <f t="shared" ref="C1019:C1024" si="84">VLOOKUP(B1019,name,2,FALSE)</f>
        <v>0</v>
      </c>
      <c r="D1019" s="52">
        <f t="shared" ref="D1019:D1024" si="85">VLOOKUP(B1019,name,3,FALSE)</f>
        <v>0</v>
      </c>
      <c r="E1019" s="53"/>
      <c r="F1019" s="54" t="e">
        <f>(VLOOKUP(C1019,C$313:E$320,3,FALSE))/(E1019/10000)</f>
        <v>#N/A</v>
      </c>
      <c r="G1019" t="str">
        <f>IF((ISERROR((VLOOKUP(B1019,'Aqua Calcs'!C$2:C$1000,1,FALSE)))),"not eligible","")</f>
        <v/>
      </c>
    </row>
    <row r="1020" spans="2:7">
      <c r="B1020" s="51" t="s">
        <v>17</v>
      </c>
      <c r="C1020" s="83">
        <f t="shared" si="84"/>
        <v>0</v>
      </c>
      <c r="D1020" s="52">
        <f t="shared" si="85"/>
        <v>0</v>
      </c>
      <c r="E1020" s="53"/>
      <c r="F1020" s="54" t="e">
        <f>(VLOOKUP(C1020,C$313:E$320,3,FALSE))/(E1020/10000)</f>
        <v>#N/A</v>
      </c>
      <c r="G1020" t="str">
        <f>IF((ISERROR((VLOOKUP(B1020,'Aqua Calcs'!C$2:C$1000,1,FALSE)))),"not eligible","")</f>
        <v/>
      </c>
    </row>
    <row r="1021" spans="2:7">
      <c r="B1021" s="51" t="s">
        <v>17</v>
      </c>
      <c r="C1021" s="83">
        <f t="shared" si="84"/>
        <v>0</v>
      </c>
      <c r="D1021" s="52">
        <f t="shared" si="85"/>
        <v>0</v>
      </c>
      <c r="E1021" s="53"/>
      <c r="F1021" s="54" t="e">
        <f>(VLOOKUP(C1021,C$313:E$320,3,FALSE))/(E1021/10000)</f>
        <v>#N/A</v>
      </c>
      <c r="G1021" t="str">
        <f>IF((ISERROR((VLOOKUP(B1021,'Aqua Calcs'!C$2:C$1000,1,FALSE)))),"not eligible","")</f>
        <v/>
      </c>
    </row>
    <row r="1022" spans="2:7">
      <c r="B1022" s="51" t="s">
        <v>17</v>
      </c>
      <c r="C1022" s="83">
        <f t="shared" si="84"/>
        <v>0</v>
      </c>
      <c r="D1022" s="52">
        <f t="shared" si="85"/>
        <v>0</v>
      </c>
      <c r="E1022" s="53"/>
      <c r="F1022" s="54" t="e">
        <f>(VLOOKUP(C1022,C$313:E$320,3,FALSE))/(E1022/10000)</f>
        <v>#N/A</v>
      </c>
      <c r="G1022" t="str">
        <f>IF((ISERROR((VLOOKUP(B1022,'Aqua Calcs'!C$2:C$1000,1,FALSE)))),"not eligible","")</f>
        <v/>
      </c>
    </row>
    <row r="1023" spans="2:7">
      <c r="B1023" s="51" t="s">
        <v>17</v>
      </c>
      <c r="C1023" s="83">
        <f t="shared" si="84"/>
        <v>0</v>
      </c>
      <c r="D1023" s="52">
        <f t="shared" si="85"/>
        <v>0</v>
      </c>
      <c r="E1023" s="53"/>
      <c r="F1023" s="54" t="e">
        <f>(VLOOKUP(C1023,C$313:E$320,3,FALSE))/(E1023/10000)</f>
        <v>#N/A</v>
      </c>
      <c r="G1023" t="str">
        <f>IF((ISERROR((VLOOKUP(B1023,'Aqua Calcs'!C$2:C$1000,1,FALSE)))),"not eligible","")</f>
        <v/>
      </c>
    </row>
    <row r="1024" spans="2:7" ht="13.5" thickBot="1">
      <c r="B1024" s="55" t="s">
        <v>17</v>
      </c>
      <c r="C1024" s="84">
        <f t="shared" si="84"/>
        <v>0</v>
      </c>
      <c r="D1024" s="52">
        <f t="shared" si="85"/>
        <v>0</v>
      </c>
      <c r="E1024" s="56"/>
      <c r="F1024" s="57" t="e">
        <f>(VLOOKUP(C1024,C$860:E$867,3,FALSE))/(E1024/10000)</f>
        <v>#N/A</v>
      </c>
      <c r="G1024" t="str">
        <f>IF((ISERROR((VLOOKUP(B1024,'Aqua Calcs'!C$2:C$1000,1,FALSE)))),"not eligible","")</f>
        <v/>
      </c>
    </row>
  </sheetData>
  <phoneticPr fontId="2" type="noConversion"/>
  <conditionalFormatting sqref="G1011:G1024 G3:G26 G30:G121 G126:G1005">
    <cfRule type="cellIs" dxfId="3" priority="1" stopIfTrue="1" operator="equal">
      <formula>#N/A</formula>
    </cfRule>
  </conditionalFormatting>
  <conditionalFormatting sqref="D205:D308 D134:D192 D11:D24 D38:D120 B1:C1048576">
    <cfRule type="cellIs" dxfId="2" priority="2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2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:O338"/>
  <sheetViews>
    <sheetView topLeftCell="A14" workbookViewId="0">
      <selection activeCell="C10" sqref="C10"/>
    </sheetView>
  </sheetViews>
  <sheetFormatPr defaultRowHeight="12.75"/>
  <cols>
    <col min="1" max="1" width="5" style="3" customWidth="1"/>
    <col min="2" max="2" width="22.140625" style="3" bestFit="1" customWidth="1"/>
    <col min="3" max="3" width="8.140625" style="3" bestFit="1" customWidth="1"/>
    <col min="4" max="4" width="20.28515625" style="3" bestFit="1" customWidth="1"/>
    <col min="5" max="5" width="5.28515625" bestFit="1" customWidth="1"/>
    <col min="6" max="6" width="6.28515625" bestFit="1" customWidth="1"/>
    <col min="7" max="7" width="7.42578125" bestFit="1" customWidth="1"/>
    <col min="8" max="8" width="1.42578125" customWidth="1"/>
    <col min="9" max="9" width="5.42578125" bestFit="1" customWidth="1"/>
    <col min="10" max="10" width="20.7109375" bestFit="1" customWidth="1"/>
    <col min="11" max="11" width="8.140625" bestFit="1" customWidth="1"/>
    <col min="12" max="12" width="23.42578125" bestFit="1" customWidth="1"/>
    <col min="13" max="13" width="5.28515625" bestFit="1" customWidth="1"/>
    <col min="14" max="14" width="6.28515625" bestFit="1" customWidth="1"/>
    <col min="15" max="15" width="7.42578125" bestFit="1" customWidth="1"/>
  </cols>
  <sheetData>
    <row r="1" spans="1:15" s="61" customFormat="1" ht="18">
      <c r="A1" s="73" t="s">
        <v>89</v>
      </c>
      <c r="B1" s="73"/>
      <c r="C1" s="73"/>
      <c r="D1" s="73"/>
    </row>
    <row r="3" spans="1:15" ht="12.75" customHeight="1">
      <c r="A3" s="3" t="s">
        <v>11</v>
      </c>
      <c r="B3" s="3" t="s">
        <v>27</v>
      </c>
    </row>
    <row r="4" spans="1:15" ht="12.75" customHeight="1">
      <c r="B4" s="3" t="s">
        <v>28</v>
      </c>
    </row>
    <row r="5" spans="1:15" ht="12.75" customHeight="1">
      <c r="B5" s="3" t="s">
        <v>29</v>
      </c>
    </row>
    <row r="6" spans="1:15">
      <c r="A6" s="10"/>
      <c r="B6" s="30" t="s">
        <v>30</v>
      </c>
      <c r="C6" s="30"/>
      <c r="D6" s="30"/>
    </row>
    <row r="7" spans="1:15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>
      <c r="A8" s="107" t="s">
        <v>93</v>
      </c>
      <c r="B8" s="108"/>
      <c r="C8" s="108"/>
      <c r="D8" s="108"/>
      <c r="E8" s="108"/>
      <c r="F8" s="12"/>
      <c r="G8" s="13"/>
      <c r="I8" s="107" t="s">
        <v>94</v>
      </c>
      <c r="J8" s="108"/>
      <c r="K8" s="108"/>
      <c r="L8" s="108"/>
      <c r="M8" s="108"/>
      <c r="N8" s="12"/>
      <c r="O8" s="13"/>
    </row>
    <row r="9" spans="1:15" ht="33.75">
      <c r="A9" s="14" t="s">
        <v>6</v>
      </c>
      <c r="B9" s="15" t="s">
        <v>3</v>
      </c>
      <c r="C9" s="15" t="s">
        <v>26</v>
      </c>
      <c r="D9" s="15" t="s">
        <v>471</v>
      </c>
      <c r="E9" s="16" t="s">
        <v>7</v>
      </c>
      <c r="F9" s="16" t="s">
        <v>8</v>
      </c>
      <c r="G9" s="17" t="s">
        <v>9</v>
      </c>
      <c r="H9" s="18"/>
      <c r="I9" s="14" t="s">
        <v>6</v>
      </c>
      <c r="J9" s="15" t="s">
        <v>3</v>
      </c>
      <c r="K9" s="15" t="s">
        <v>26</v>
      </c>
      <c r="L9" s="15" t="s">
        <v>471</v>
      </c>
      <c r="M9" s="16" t="s">
        <v>7</v>
      </c>
      <c r="N9" s="16" t="s">
        <v>8</v>
      </c>
      <c r="O9" s="17" t="s">
        <v>9</v>
      </c>
    </row>
    <row r="10" spans="1:15">
      <c r="A10" s="19">
        <v>1</v>
      </c>
      <c r="B10" s="20" t="str">
        <f t="shared" ref="B10:B41" si="0">IF(G10="","",VLOOKUP(G10,tcalcm8,2,FALSE))</f>
        <v>George Cook</v>
      </c>
      <c r="C10" s="20" t="str">
        <f t="shared" ref="C10:C41" si="1">IF(G10="","",VLOOKUP(G10,tcalcm8,3,FALSE))</f>
        <v>M8</v>
      </c>
      <c r="D10" s="20" t="str">
        <f t="shared" ref="D10:D41" si="2">IF(G10="","",VLOOKUP(G10,tcalcm8,4,FALSE))</f>
        <v>Unattached</v>
      </c>
      <c r="E10" s="20">
        <f t="shared" ref="E10:E41" si="3">IF(G10="","",VLOOKUP(G10,tcalcm8,5,FALSE))</f>
        <v>3</v>
      </c>
      <c r="F10" s="20">
        <f t="shared" ref="F10:F41" si="4">IF(G10="","",VLOOKUP(G10,tcalcm8,6,FALSE))</f>
        <v>3</v>
      </c>
      <c r="G10" s="21">
        <f t="shared" ref="G10:G41" si="5">IF(LARGE(tpointm8,A10)=0,"",LARGE(tpointm8,A10))</f>
        <v>28587.712731432632</v>
      </c>
      <c r="I10" s="19">
        <v>1</v>
      </c>
      <c r="J10" s="20" t="str">
        <f t="shared" ref="J10:J41" si="6">IF(O10="","",VLOOKUP(O10,tcalcf8,2,FALSE))</f>
        <v>Hannah Gillespie</v>
      </c>
      <c r="K10" s="20" t="str">
        <f t="shared" ref="K10:K41" si="7">IF(O10="","",VLOOKUP(O10,tcalcf8,3,FALSE))</f>
        <v>F8</v>
      </c>
      <c r="L10" s="20" t="str">
        <f t="shared" ref="L10:L41" si="8">IF(O10="","",VLOOKUP(O10,tcalcf8,4,FALSE))</f>
        <v>Tri Sport Epping</v>
      </c>
      <c r="M10" s="20">
        <f t="shared" ref="M10:M41" si="9">IF(O10="","",VLOOKUP(O10,tcalcf8,5,FALSE))</f>
        <v>5</v>
      </c>
      <c r="N10" s="20">
        <f t="shared" ref="N10:N41" si="10">IF(O10="","",VLOOKUP(O10,tcalcf8,6,FALSE))</f>
        <v>3</v>
      </c>
      <c r="O10" s="21">
        <f t="shared" ref="O10:O41" si="11">IF(LARGE(tpointf8,I10)=0,"",LARGE(tpointf8,I10))</f>
        <v>28357.308284946263</v>
      </c>
    </row>
    <row r="11" spans="1:15">
      <c r="A11" s="19">
        <v>2</v>
      </c>
      <c r="B11" s="20" t="str">
        <f t="shared" si="0"/>
        <v>Callum Rule</v>
      </c>
      <c r="C11" s="20" t="str">
        <f t="shared" si="1"/>
        <v>M8</v>
      </c>
      <c r="D11" s="20" t="str">
        <f t="shared" si="2"/>
        <v>Tri Sport Epping</v>
      </c>
      <c r="E11" s="20">
        <f t="shared" si="3"/>
        <v>4</v>
      </c>
      <c r="F11" s="20">
        <f t="shared" si="4"/>
        <v>3</v>
      </c>
      <c r="G11" s="21">
        <f t="shared" si="5"/>
        <v>27389.36490789337</v>
      </c>
      <c r="I11" s="19">
        <v>2</v>
      </c>
      <c r="J11" s="20" t="str">
        <f t="shared" si="6"/>
        <v>Hannah Shean</v>
      </c>
      <c r="K11" s="20" t="str">
        <f t="shared" si="7"/>
        <v>F8</v>
      </c>
      <c r="L11" s="20" t="str">
        <f t="shared" si="8"/>
        <v>East Essex Tri Club</v>
      </c>
      <c r="M11" s="20">
        <f t="shared" si="9"/>
        <v>4</v>
      </c>
      <c r="N11" s="20">
        <f t="shared" si="10"/>
        <v>3</v>
      </c>
      <c r="O11" s="21">
        <f t="shared" si="11"/>
        <v>28003.173551006847</v>
      </c>
    </row>
    <row r="12" spans="1:15">
      <c r="A12" s="19">
        <v>3</v>
      </c>
      <c r="B12" s="20" t="str">
        <f t="shared" si="0"/>
        <v>Ross McCarthy</v>
      </c>
      <c r="C12" s="20" t="str">
        <f t="shared" si="1"/>
        <v>M8</v>
      </c>
      <c r="D12" s="20" t="str">
        <f t="shared" si="2"/>
        <v>Trent Park Tri</v>
      </c>
      <c r="E12" s="20">
        <f t="shared" si="3"/>
        <v>1</v>
      </c>
      <c r="F12" s="20">
        <f t="shared" si="4"/>
        <v>1</v>
      </c>
      <c r="G12" s="21">
        <f t="shared" si="5"/>
        <v>9222.6891826301999</v>
      </c>
      <c r="I12" s="19">
        <v>3</v>
      </c>
      <c r="J12" s="20" t="str">
        <f t="shared" si="6"/>
        <v>Gemma Faulkner</v>
      </c>
      <c r="K12" s="20" t="str">
        <f t="shared" si="7"/>
        <v>F8</v>
      </c>
      <c r="L12" s="20" t="str">
        <f t="shared" si="8"/>
        <v>Tri Anglia</v>
      </c>
      <c r="M12" s="20">
        <f t="shared" si="9"/>
        <v>3</v>
      </c>
      <c r="N12" s="20">
        <f t="shared" si="10"/>
        <v>3</v>
      </c>
      <c r="O12" s="21">
        <f t="shared" si="11"/>
        <v>26829.612610532877</v>
      </c>
    </row>
    <row r="13" spans="1:15">
      <c r="A13" s="19">
        <v>4</v>
      </c>
      <c r="B13" s="20" t="str">
        <f t="shared" si="0"/>
        <v>Harrison Staines</v>
      </c>
      <c r="C13" s="20" t="str">
        <f t="shared" si="1"/>
        <v>M8</v>
      </c>
      <c r="D13" s="20">
        <f t="shared" si="2"/>
        <v>0</v>
      </c>
      <c r="E13" s="20">
        <f t="shared" si="3"/>
        <v>1</v>
      </c>
      <c r="F13" s="20">
        <f t="shared" si="4"/>
        <v>1</v>
      </c>
      <c r="G13" s="21">
        <f t="shared" si="5"/>
        <v>8177.0834323333329</v>
      </c>
      <c r="I13" s="19">
        <v>4</v>
      </c>
      <c r="J13" s="20" t="str">
        <f t="shared" si="6"/>
        <v>Brogan Smith</v>
      </c>
      <c r="K13" s="20" t="str">
        <f t="shared" si="7"/>
        <v>F8</v>
      </c>
      <c r="L13" s="20" t="str">
        <f t="shared" si="8"/>
        <v>East Essex Tri</v>
      </c>
      <c r="M13" s="20">
        <f t="shared" si="9"/>
        <v>4</v>
      </c>
      <c r="N13" s="20">
        <f t="shared" si="10"/>
        <v>3</v>
      </c>
      <c r="O13" s="21">
        <f t="shared" si="11"/>
        <v>26287.420435445354</v>
      </c>
    </row>
    <row r="14" spans="1:15">
      <c r="A14" s="19">
        <v>5</v>
      </c>
      <c r="B14" s="20" t="str">
        <f t="shared" si="0"/>
        <v>George White</v>
      </c>
      <c r="C14" s="20" t="str">
        <f t="shared" si="1"/>
        <v>M8</v>
      </c>
      <c r="D14" s="20" t="str">
        <f t="shared" si="2"/>
        <v>Sevenoaks Tri Club</v>
      </c>
      <c r="E14" s="20">
        <f t="shared" si="3"/>
        <v>1</v>
      </c>
      <c r="F14" s="20">
        <f t="shared" si="4"/>
        <v>1</v>
      </c>
      <c r="G14" s="21">
        <f t="shared" si="5"/>
        <v>8120.6897531724162</v>
      </c>
      <c r="I14" s="19">
        <v>5</v>
      </c>
      <c r="J14" s="20" t="str">
        <f t="shared" si="6"/>
        <v>Brooke Smith</v>
      </c>
      <c r="K14" s="20" t="str">
        <f t="shared" si="7"/>
        <v>F8</v>
      </c>
      <c r="L14" s="20" t="str">
        <f t="shared" si="8"/>
        <v>East Essex Tri Club</v>
      </c>
      <c r="M14" s="20">
        <f t="shared" si="9"/>
        <v>4</v>
      </c>
      <c r="N14" s="20">
        <f t="shared" si="10"/>
        <v>3</v>
      </c>
      <c r="O14" s="21">
        <f t="shared" si="11"/>
        <v>25057.218687942295</v>
      </c>
    </row>
    <row r="15" spans="1:15">
      <c r="A15" s="19">
        <v>6</v>
      </c>
      <c r="B15" s="20">
        <f t="shared" si="0"/>
        <v>0</v>
      </c>
      <c r="C15" s="20">
        <f t="shared" si="1"/>
        <v>0</v>
      </c>
      <c r="D15" s="20">
        <f t="shared" si="2"/>
        <v>0</v>
      </c>
      <c r="E15" s="20">
        <f t="shared" si="3"/>
        <v>0</v>
      </c>
      <c r="F15" s="20">
        <f t="shared" si="4"/>
        <v>0</v>
      </c>
      <c r="G15" s="21">
        <f t="shared" si="5"/>
        <v>1.7099999999999998E-4</v>
      </c>
      <c r="I15" s="19">
        <v>6</v>
      </c>
      <c r="J15" s="20" t="str">
        <f t="shared" si="6"/>
        <v>Madeline Henderson</v>
      </c>
      <c r="K15" s="20" t="str">
        <f t="shared" si="7"/>
        <v>F8</v>
      </c>
      <c r="L15" s="20" t="str">
        <f t="shared" si="8"/>
        <v>Tri Sport Epping</v>
      </c>
      <c r="M15" s="20">
        <f t="shared" si="9"/>
        <v>2</v>
      </c>
      <c r="N15" s="20">
        <f t="shared" si="10"/>
        <v>2</v>
      </c>
      <c r="O15" s="21">
        <f t="shared" si="11"/>
        <v>19642.857176856825</v>
      </c>
    </row>
    <row r="16" spans="1:15">
      <c r="A16" s="19">
        <v>7</v>
      </c>
      <c r="B16" s="20">
        <f t="shared" si="0"/>
        <v>0</v>
      </c>
      <c r="C16" s="20">
        <f t="shared" si="1"/>
        <v>0</v>
      </c>
      <c r="D16" s="20">
        <f t="shared" si="2"/>
        <v>0</v>
      </c>
      <c r="E16" s="20">
        <f t="shared" si="3"/>
        <v>0</v>
      </c>
      <c r="F16" s="20">
        <f t="shared" si="4"/>
        <v>0</v>
      </c>
      <c r="G16" s="21">
        <f t="shared" si="5"/>
        <v>1.6999999999999999E-4</v>
      </c>
      <c r="I16" s="19">
        <v>7</v>
      </c>
      <c r="J16" s="20" t="str">
        <f t="shared" si="6"/>
        <v>Bethan McElroy</v>
      </c>
      <c r="K16" s="20" t="str">
        <f t="shared" si="7"/>
        <v>F8</v>
      </c>
      <c r="L16" s="20">
        <f t="shared" si="8"/>
        <v>0</v>
      </c>
      <c r="M16" s="20">
        <f t="shared" si="9"/>
        <v>2</v>
      </c>
      <c r="N16" s="20">
        <f t="shared" si="10"/>
        <v>2</v>
      </c>
      <c r="O16" s="21">
        <f t="shared" si="11"/>
        <v>19221.11657413248</v>
      </c>
    </row>
    <row r="17" spans="1:15">
      <c r="A17" s="19">
        <v>8</v>
      </c>
      <c r="B17" s="20">
        <f t="shared" si="0"/>
        <v>0</v>
      </c>
      <c r="C17" s="20">
        <f t="shared" si="1"/>
        <v>0</v>
      </c>
      <c r="D17" s="20">
        <f t="shared" si="2"/>
        <v>0</v>
      </c>
      <c r="E17" s="20">
        <f t="shared" si="3"/>
        <v>0</v>
      </c>
      <c r="F17" s="20">
        <f t="shared" si="4"/>
        <v>0</v>
      </c>
      <c r="G17" s="21">
        <f t="shared" si="5"/>
        <v>1.6899999999999999E-4</v>
      </c>
      <c r="I17" s="19">
        <v>8</v>
      </c>
      <c r="J17" s="20" t="str">
        <f t="shared" si="6"/>
        <v>Alanah Barton</v>
      </c>
      <c r="K17" s="20" t="str">
        <f t="shared" si="7"/>
        <v>F8</v>
      </c>
      <c r="L17" s="20" t="str">
        <f t="shared" si="8"/>
        <v>Ipswich Tri</v>
      </c>
      <c r="M17" s="20">
        <f t="shared" si="9"/>
        <v>2</v>
      </c>
      <c r="N17" s="20">
        <f t="shared" si="10"/>
        <v>2</v>
      </c>
      <c r="O17" s="21">
        <f t="shared" si="11"/>
        <v>18614.564841261101</v>
      </c>
    </row>
    <row r="18" spans="1:15">
      <c r="A18" s="19">
        <v>9</v>
      </c>
      <c r="B18" s="20">
        <f t="shared" si="0"/>
        <v>0</v>
      </c>
      <c r="C18" s="20">
        <f t="shared" si="1"/>
        <v>0</v>
      </c>
      <c r="D18" s="20">
        <f t="shared" si="2"/>
        <v>0</v>
      </c>
      <c r="E18" s="20">
        <f t="shared" si="3"/>
        <v>0</v>
      </c>
      <c r="F18" s="20">
        <f t="shared" si="4"/>
        <v>0</v>
      </c>
      <c r="G18" s="21">
        <f t="shared" si="5"/>
        <v>1.6799999999999999E-4</v>
      </c>
      <c r="I18" s="19">
        <v>9</v>
      </c>
      <c r="J18" s="20" t="str">
        <f t="shared" si="6"/>
        <v>Rosie Ward</v>
      </c>
      <c r="K18" s="20" t="str">
        <f t="shared" si="7"/>
        <v>F8</v>
      </c>
      <c r="L18" s="20" t="str">
        <f t="shared" si="8"/>
        <v>Tri Sport Epping</v>
      </c>
      <c r="M18" s="20">
        <f t="shared" si="9"/>
        <v>2</v>
      </c>
      <c r="N18" s="20">
        <f t="shared" si="10"/>
        <v>2</v>
      </c>
      <c r="O18" s="21">
        <f t="shared" si="11"/>
        <v>16590.810763375372</v>
      </c>
    </row>
    <row r="19" spans="1:15">
      <c r="A19" s="19">
        <v>10</v>
      </c>
      <c r="B19" s="20">
        <f t="shared" si="0"/>
        <v>0</v>
      </c>
      <c r="C19" s="20">
        <f t="shared" si="1"/>
        <v>0</v>
      </c>
      <c r="D19" s="20">
        <f t="shared" si="2"/>
        <v>0</v>
      </c>
      <c r="E19" s="20">
        <f t="shared" si="3"/>
        <v>0</v>
      </c>
      <c r="F19" s="20">
        <f t="shared" si="4"/>
        <v>0</v>
      </c>
      <c r="G19" s="21">
        <f t="shared" si="5"/>
        <v>1.6699999999999999E-4</v>
      </c>
      <c r="I19" s="19">
        <v>10</v>
      </c>
      <c r="J19" s="20" t="str">
        <f t="shared" si="6"/>
        <v>Alice Fuller</v>
      </c>
      <c r="K19" s="20" t="str">
        <f t="shared" si="7"/>
        <v>F8</v>
      </c>
      <c r="L19" s="20" t="str">
        <f t="shared" si="8"/>
        <v>Unattached</v>
      </c>
      <c r="M19" s="20">
        <f t="shared" si="9"/>
        <v>2</v>
      </c>
      <c r="N19" s="20">
        <f t="shared" si="10"/>
        <v>2</v>
      </c>
      <c r="O19" s="21">
        <f t="shared" si="11"/>
        <v>16548.070853239678</v>
      </c>
    </row>
    <row r="20" spans="1:15">
      <c r="A20" s="19">
        <v>11</v>
      </c>
      <c r="B20" s="20">
        <f t="shared" si="0"/>
        <v>0</v>
      </c>
      <c r="C20" s="20">
        <f t="shared" si="1"/>
        <v>0</v>
      </c>
      <c r="D20" s="20">
        <f t="shared" si="2"/>
        <v>0</v>
      </c>
      <c r="E20" s="20">
        <f t="shared" si="3"/>
        <v>0</v>
      </c>
      <c r="F20" s="20">
        <f t="shared" si="4"/>
        <v>0</v>
      </c>
      <c r="G20" s="21">
        <f t="shared" si="5"/>
        <v>1.66E-4</v>
      </c>
      <c r="I20" s="19">
        <v>11</v>
      </c>
      <c r="J20" s="20" t="str">
        <f t="shared" si="6"/>
        <v>Kirsten Lynch</v>
      </c>
      <c r="K20" s="20" t="str">
        <f t="shared" si="7"/>
        <v>F8</v>
      </c>
      <c r="L20" s="20" t="str">
        <f t="shared" si="8"/>
        <v>East Essex Tri</v>
      </c>
      <c r="M20" s="20">
        <f t="shared" si="9"/>
        <v>2</v>
      </c>
      <c r="N20" s="20">
        <f t="shared" si="10"/>
        <v>2</v>
      </c>
      <c r="O20" s="21">
        <f t="shared" si="11"/>
        <v>12062.428987786152</v>
      </c>
    </row>
    <row r="21" spans="1:15">
      <c r="A21" s="19">
        <v>12</v>
      </c>
      <c r="B21" s="20">
        <f t="shared" si="0"/>
        <v>0</v>
      </c>
      <c r="C21" s="20">
        <f t="shared" si="1"/>
        <v>0</v>
      </c>
      <c r="D21" s="20">
        <f t="shared" si="2"/>
        <v>0</v>
      </c>
      <c r="E21" s="20">
        <f t="shared" si="3"/>
        <v>0</v>
      </c>
      <c r="F21" s="20">
        <f t="shared" si="4"/>
        <v>0</v>
      </c>
      <c r="G21" s="21">
        <f t="shared" si="5"/>
        <v>1.65E-4</v>
      </c>
      <c r="I21" s="19">
        <v>12</v>
      </c>
      <c r="J21" s="20" t="str">
        <f t="shared" si="6"/>
        <v>Sophie Alden</v>
      </c>
      <c r="K21" s="20" t="str">
        <f t="shared" si="7"/>
        <v>F8</v>
      </c>
      <c r="L21" s="20" t="str">
        <f t="shared" si="8"/>
        <v>Norwich Road Runners</v>
      </c>
      <c r="M21" s="20">
        <f t="shared" si="9"/>
        <v>1</v>
      </c>
      <c r="N21" s="20">
        <f t="shared" si="10"/>
        <v>1</v>
      </c>
      <c r="O21" s="21">
        <f t="shared" si="11"/>
        <v>9081.632691061237</v>
      </c>
    </row>
    <row r="22" spans="1:15">
      <c r="A22" s="19">
        <v>13</v>
      </c>
      <c r="B22" s="20">
        <f t="shared" si="0"/>
        <v>0</v>
      </c>
      <c r="C22" s="20">
        <f t="shared" si="1"/>
        <v>0</v>
      </c>
      <c r="D22" s="20">
        <f t="shared" si="2"/>
        <v>0</v>
      </c>
      <c r="E22" s="20">
        <f t="shared" si="3"/>
        <v>0</v>
      </c>
      <c r="F22" s="20">
        <f t="shared" si="4"/>
        <v>0</v>
      </c>
      <c r="G22" s="21">
        <f t="shared" si="5"/>
        <v>1.64E-4</v>
      </c>
      <c r="I22" s="19">
        <v>13</v>
      </c>
      <c r="J22" s="20" t="str">
        <f t="shared" si="6"/>
        <v>Amy Bowen</v>
      </c>
      <c r="K22" s="20" t="str">
        <f t="shared" si="7"/>
        <v>F8</v>
      </c>
      <c r="L22" s="20" t="str">
        <f t="shared" si="8"/>
        <v>Corton Primary</v>
      </c>
      <c r="M22" s="20">
        <f t="shared" si="9"/>
        <v>1</v>
      </c>
      <c r="N22" s="20">
        <f t="shared" si="10"/>
        <v>1</v>
      </c>
      <c r="O22" s="21">
        <f t="shared" si="11"/>
        <v>6889.2045584545476</v>
      </c>
    </row>
    <row r="23" spans="1:15">
      <c r="A23" s="19">
        <v>14</v>
      </c>
      <c r="B23" s="20">
        <f t="shared" si="0"/>
        <v>0</v>
      </c>
      <c r="C23" s="20">
        <f t="shared" si="1"/>
        <v>0</v>
      </c>
      <c r="D23" s="20">
        <f t="shared" si="2"/>
        <v>0</v>
      </c>
      <c r="E23" s="20">
        <f t="shared" si="3"/>
        <v>0</v>
      </c>
      <c r="F23" s="20">
        <f t="shared" si="4"/>
        <v>0</v>
      </c>
      <c r="G23" s="21">
        <f t="shared" si="5"/>
        <v>1.63E-4</v>
      </c>
      <c r="I23" s="19">
        <v>14</v>
      </c>
      <c r="J23" s="20" t="str">
        <f t="shared" si="6"/>
        <v>Sarah Bowen</v>
      </c>
      <c r="K23" s="20" t="str">
        <f t="shared" si="7"/>
        <v>F8</v>
      </c>
      <c r="L23" s="20" t="str">
        <f t="shared" si="8"/>
        <v>Corton Primary</v>
      </c>
      <c r="M23" s="20">
        <f t="shared" si="9"/>
        <v>1</v>
      </c>
      <c r="N23" s="20">
        <f t="shared" si="10"/>
        <v>1</v>
      </c>
      <c r="O23" s="21">
        <f t="shared" si="11"/>
        <v>6415.3439523439156</v>
      </c>
    </row>
    <row r="24" spans="1:15">
      <c r="A24" s="19">
        <v>15</v>
      </c>
      <c r="B24" s="20">
        <f t="shared" si="0"/>
        <v>0</v>
      </c>
      <c r="C24" s="20">
        <f t="shared" si="1"/>
        <v>0</v>
      </c>
      <c r="D24" s="20">
        <f t="shared" si="2"/>
        <v>0</v>
      </c>
      <c r="E24" s="20">
        <f t="shared" si="3"/>
        <v>0</v>
      </c>
      <c r="F24" s="20">
        <f t="shared" si="4"/>
        <v>0</v>
      </c>
      <c r="G24" s="21">
        <f t="shared" si="5"/>
        <v>1.6199999999999998E-4</v>
      </c>
      <c r="I24" s="19">
        <v>15</v>
      </c>
      <c r="J24" s="20">
        <f t="shared" si="6"/>
        <v>0</v>
      </c>
      <c r="K24" s="20">
        <f t="shared" si="7"/>
        <v>0</v>
      </c>
      <c r="L24" s="20">
        <f t="shared" si="8"/>
        <v>0</v>
      </c>
      <c r="M24" s="20">
        <f t="shared" si="9"/>
        <v>0</v>
      </c>
      <c r="N24" s="20">
        <f t="shared" si="10"/>
        <v>0</v>
      </c>
      <c r="O24" s="21">
        <f t="shared" si="11"/>
        <v>8.8999999999999995E-5</v>
      </c>
    </row>
    <row r="25" spans="1:15">
      <c r="A25" s="19">
        <v>16</v>
      </c>
      <c r="B25" s="20">
        <f t="shared" si="0"/>
        <v>0</v>
      </c>
      <c r="C25" s="20">
        <f t="shared" si="1"/>
        <v>0</v>
      </c>
      <c r="D25" s="20">
        <f t="shared" si="2"/>
        <v>0</v>
      </c>
      <c r="E25" s="20">
        <f t="shared" si="3"/>
        <v>0</v>
      </c>
      <c r="F25" s="20">
        <f t="shared" si="4"/>
        <v>0</v>
      </c>
      <c r="G25" s="21">
        <f t="shared" si="5"/>
        <v>1.6099999999999998E-4</v>
      </c>
      <c r="I25" s="19">
        <v>16</v>
      </c>
      <c r="J25" s="20">
        <f t="shared" si="6"/>
        <v>0</v>
      </c>
      <c r="K25" s="20">
        <f t="shared" si="7"/>
        <v>0</v>
      </c>
      <c r="L25" s="20">
        <f t="shared" si="8"/>
        <v>0</v>
      </c>
      <c r="M25" s="20">
        <f t="shared" si="9"/>
        <v>0</v>
      </c>
      <c r="N25" s="20">
        <f t="shared" si="10"/>
        <v>0</v>
      </c>
      <c r="O25" s="21">
        <f t="shared" si="11"/>
        <v>8.7999999999999998E-5</v>
      </c>
    </row>
    <row r="26" spans="1:15">
      <c r="A26" s="19">
        <v>17</v>
      </c>
      <c r="B26" s="20">
        <f t="shared" si="0"/>
        <v>0</v>
      </c>
      <c r="C26" s="20">
        <f t="shared" si="1"/>
        <v>0</v>
      </c>
      <c r="D26" s="20">
        <f t="shared" si="2"/>
        <v>0</v>
      </c>
      <c r="E26" s="20">
        <f t="shared" si="3"/>
        <v>0</v>
      </c>
      <c r="F26" s="20">
        <f t="shared" si="4"/>
        <v>0</v>
      </c>
      <c r="G26" s="21">
        <f t="shared" si="5"/>
        <v>1.5999999999999999E-4</v>
      </c>
      <c r="I26" s="19">
        <v>17</v>
      </c>
      <c r="J26" s="20">
        <f t="shared" si="6"/>
        <v>0</v>
      </c>
      <c r="K26" s="20">
        <f t="shared" si="7"/>
        <v>0</v>
      </c>
      <c r="L26" s="20">
        <f t="shared" si="8"/>
        <v>0</v>
      </c>
      <c r="M26" s="20">
        <f t="shared" si="9"/>
        <v>0</v>
      </c>
      <c r="N26" s="20">
        <f t="shared" si="10"/>
        <v>0</v>
      </c>
      <c r="O26" s="21">
        <f t="shared" si="11"/>
        <v>8.7000000000000001E-5</v>
      </c>
    </row>
    <row r="27" spans="1:15">
      <c r="A27" s="19">
        <v>18</v>
      </c>
      <c r="B27" s="20">
        <f t="shared" si="0"/>
        <v>0</v>
      </c>
      <c r="C27" s="20">
        <f t="shared" si="1"/>
        <v>0</v>
      </c>
      <c r="D27" s="20">
        <f t="shared" si="2"/>
        <v>0</v>
      </c>
      <c r="E27" s="20">
        <f t="shared" si="3"/>
        <v>0</v>
      </c>
      <c r="F27" s="20">
        <f t="shared" si="4"/>
        <v>0</v>
      </c>
      <c r="G27" s="21">
        <f t="shared" si="5"/>
        <v>1.5899999999999999E-4</v>
      </c>
      <c r="I27" s="19">
        <v>18</v>
      </c>
      <c r="J27" s="20">
        <f t="shared" si="6"/>
        <v>0</v>
      </c>
      <c r="K27" s="20">
        <f t="shared" si="7"/>
        <v>0</v>
      </c>
      <c r="L27" s="20">
        <f t="shared" si="8"/>
        <v>0</v>
      </c>
      <c r="M27" s="20">
        <f t="shared" si="9"/>
        <v>0</v>
      </c>
      <c r="N27" s="20">
        <f t="shared" si="10"/>
        <v>0</v>
      </c>
      <c r="O27" s="21">
        <f t="shared" si="11"/>
        <v>8.599999999999999E-5</v>
      </c>
    </row>
    <row r="28" spans="1:15">
      <c r="A28" s="19">
        <v>19</v>
      </c>
      <c r="B28" s="20">
        <f t="shared" si="0"/>
        <v>0</v>
      </c>
      <c r="C28" s="20">
        <f t="shared" si="1"/>
        <v>0</v>
      </c>
      <c r="D28" s="20">
        <f t="shared" si="2"/>
        <v>0</v>
      </c>
      <c r="E28" s="20">
        <f t="shared" si="3"/>
        <v>0</v>
      </c>
      <c r="F28" s="20">
        <f t="shared" si="4"/>
        <v>0</v>
      </c>
      <c r="G28" s="21">
        <f t="shared" si="5"/>
        <v>1.5799999999999999E-4</v>
      </c>
      <c r="I28" s="19">
        <v>19</v>
      </c>
      <c r="J28" s="20">
        <f t="shared" si="6"/>
        <v>0</v>
      </c>
      <c r="K28" s="20">
        <f t="shared" si="7"/>
        <v>0</v>
      </c>
      <c r="L28" s="20">
        <f t="shared" si="8"/>
        <v>0</v>
      </c>
      <c r="M28" s="20">
        <f t="shared" si="9"/>
        <v>0</v>
      </c>
      <c r="N28" s="20">
        <f t="shared" si="10"/>
        <v>0</v>
      </c>
      <c r="O28" s="21">
        <f t="shared" si="11"/>
        <v>8.4999999999999993E-5</v>
      </c>
    </row>
    <row r="29" spans="1:15">
      <c r="A29" s="19">
        <v>20</v>
      </c>
      <c r="B29" s="20">
        <f t="shared" si="0"/>
        <v>0</v>
      </c>
      <c r="C29" s="20">
        <f t="shared" si="1"/>
        <v>0</v>
      </c>
      <c r="D29" s="20">
        <f t="shared" si="2"/>
        <v>0</v>
      </c>
      <c r="E29" s="20">
        <f t="shared" si="3"/>
        <v>0</v>
      </c>
      <c r="F29" s="20">
        <f t="shared" si="4"/>
        <v>0</v>
      </c>
      <c r="G29" s="21">
        <f t="shared" si="5"/>
        <v>1.5699999999999999E-4</v>
      </c>
      <c r="I29" s="19">
        <v>20</v>
      </c>
      <c r="J29" s="20">
        <f t="shared" si="6"/>
        <v>0</v>
      </c>
      <c r="K29" s="20">
        <f t="shared" si="7"/>
        <v>0</v>
      </c>
      <c r="L29" s="20">
        <f t="shared" si="8"/>
        <v>0</v>
      </c>
      <c r="M29" s="20">
        <f t="shared" si="9"/>
        <v>0</v>
      </c>
      <c r="N29" s="20">
        <f t="shared" si="10"/>
        <v>0</v>
      </c>
      <c r="O29" s="21">
        <f t="shared" si="11"/>
        <v>8.3999999999999995E-5</v>
      </c>
    </row>
    <row r="30" spans="1:15">
      <c r="A30" s="19">
        <v>21</v>
      </c>
      <c r="B30" s="20">
        <f t="shared" si="0"/>
        <v>0</v>
      </c>
      <c r="C30" s="20">
        <f t="shared" si="1"/>
        <v>0</v>
      </c>
      <c r="D30" s="20">
        <f t="shared" si="2"/>
        <v>0</v>
      </c>
      <c r="E30" s="20">
        <f t="shared" si="3"/>
        <v>0</v>
      </c>
      <c r="F30" s="20">
        <f t="shared" si="4"/>
        <v>0</v>
      </c>
      <c r="G30" s="21">
        <f t="shared" si="5"/>
        <v>1.56E-4</v>
      </c>
      <c r="I30" s="19">
        <v>21</v>
      </c>
      <c r="J30" s="20">
        <f t="shared" si="6"/>
        <v>0</v>
      </c>
      <c r="K30" s="20">
        <f t="shared" si="7"/>
        <v>0</v>
      </c>
      <c r="L30" s="20">
        <f t="shared" si="8"/>
        <v>0</v>
      </c>
      <c r="M30" s="20">
        <f t="shared" si="9"/>
        <v>0</v>
      </c>
      <c r="N30" s="20">
        <f t="shared" si="10"/>
        <v>0</v>
      </c>
      <c r="O30" s="21">
        <f t="shared" si="11"/>
        <v>8.2999999999999998E-5</v>
      </c>
    </row>
    <row r="31" spans="1:15">
      <c r="A31" s="19">
        <v>22</v>
      </c>
      <c r="B31" s="20">
        <f t="shared" si="0"/>
        <v>0</v>
      </c>
      <c r="C31" s="20">
        <f t="shared" si="1"/>
        <v>0</v>
      </c>
      <c r="D31" s="20">
        <f t="shared" si="2"/>
        <v>0</v>
      </c>
      <c r="E31" s="20">
        <f t="shared" si="3"/>
        <v>0</v>
      </c>
      <c r="F31" s="20">
        <f t="shared" si="4"/>
        <v>0</v>
      </c>
      <c r="G31" s="21">
        <f t="shared" si="5"/>
        <v>1.55E-4</v>
      </c>
      <c r="I31" s="19">
        <v>22</v>
      </c>
      <c r="J31" s="20">
        <f t="shared" si="6"/>
        <v>0</v>
      </c>
      <c r="K31" s="20">
        <f t="shared" si="7"/>
        <v>0</v>
      </c>
      <c r="L31" s="20">
        <f t="shared" si="8"/>
        <v>0</v>
      </c>
      <c r="M31" s="20">
        <f t="shared" si="9"/>
        <v>0</v>
      </c>
      <c r="N31" s="20">
        <f t="shared" si="10"/>
        <v>0</v>
      </c>
      <c r="O31" s="21">
        <f t="shared" si="11"/>
        <v>8.2000000000000001E-5</v>
      </c>
    </row>
    <row r="32" spans="1:15" ht="15.75" customHeight="1">
      <c r="A32" s="19">
        <v>23</v>
      </c>
      <c r="B32" s="20">
        <f t="shared" si="0"/>
        <v>0</v>
      </c>
      <c r="C32" s="20">
        <f t="shared" si="1"/>
        <v>0</v>
      </c>
      <c r="D32" s="20">
        <f t="shared" si="2"/>
        <v>0</v>
      </c>
      <c r="E32" s="20">
        <f t="shared" si="3"/>
        <v>0</v>
      </c>
      <c r="F32" s="20">
        <f t="shared" si="4"/>
        <v>0</v>
      </c>
      <c r="G32" s="21">
        <f t="shared" si="5"/>
        <v>1.54E-4</v>
      </c>
      <c r="I32" s="19">
        <v>23</v>
      </c>
      <c r="J32" s="20">
        <f t="shared" si="6"/>
        <v>0</v>
      </c>
      <c r="K32" s="20">
        <f t="shared" si="7"/>
        <v>0</v>
      </c>
      <c r="L32" s="20">
        <f t="shared" si="8"/>
        <v>0</v>
      </c>
      <c r="M32" s="20">
        <f t="shared" si="9"/>
        <v>0</v>
      </c>
      <c r="N32" s="20">
        <f t="shared" si="10"/>
        <v>0</v>
      </c>
      <c r="O32" s="21">
        <f t="shared" si="11"/>
        <v>8.099999999999999E-5</v>
      </c>
    </row>
    <row r="33" spans="1:15">
      <c r="A33" s="19">
        <v>24</v>
      </c>
      <c r="B33" s="20">
        <f t="shared" si="0"/>
        <v>0</v>
      </c>
      <c r="C33" s="20">
        <f t="shared" si="1"/>
        <v>0</v>
      </c>
      <c r="D33" s="20">
        <f t="shared" si="2"/>
        <v>0</v>
      </c>
      <c r="E33" s="20">
        <f t="shared" si="3"/>
        <v>0</v>
      </c>
      <c r="F33" s="20">
        <f t="shared" si="4"/>
        <v>0</v>
      </c>
      <c r="G33" s="21">
        <f t="shared" si="5"/>
        <v>1.5300000000000001E-4</v>
      </c>
      <c r="I33" s="19">
        <v>24</v>
      </c>
      <c r="J33" s="20">
        <f t="shared" si="6"/>
        <v>0</v>
      </c>
      <c r="K33" s="20">
        <f t="shared" si="7"/>
        <v>0</v>
      </c>
      <c r="L33" s="20">
        <f t="shared" si="8"/>
        <v>0</v>
      </c>
      <c r="M33" s="20">
        <f t="shared" si="9"/>
        <v>0</v>
      </c>
      <c r="N33" s="20">
        <f t="shared" si="10"/>
        <v>0</v>
      </c>
      <c r="O33" s="21">
        <f t="shared" si="11"/>
        <v>7.9999999999999993E-5</v>
      </c>
    </row>
    <row r="34" spans="1:15">
      <c r="A34" s="19">
        <v>25</v>
      </c>
      <c r="B34" s="20">
        <f t="shared" si="0"/>
        <v>0</v>
      </c>
      <c r="C34" s="20">
        <f t="shared" si="1"/>
        <v>0</v>
      </c>
      <c r="D34" s="20">
        <f t="shared" si="2"/>
        <v>0</v>
      </c>
      <c r="E34" s="20">
        <f t="shared" si="3"/>
        <v>0</v>
      </c>
      <c r="F34" s="20">
        <f t="shared" si="4"/>
        <v>0</v>
      </c>
      <c r="G34" s="21">
        <f t="shared" si="5"/>
        <v>1.5199999999999998E-4</v>
      </c>
      <c r="I34" s="19">
        <v>25</v>
      </c>
      <c r="J34" s="20">
        <f t="shared" si="6"/>
        <v>0</v>
      </c>
      <c r="K34" s="20">
        <f t="shared" si="7"/>
        <v>0</v>
      </c>
      <c r="L34" s="20">
        <f t="shared" si="8"/>
        <v>0</v>
      </c>
      <c r="M34" s="20">
        <f t="shared" si="9"/>
        <v>0</v>
      </c>
      <c r="N34" s="20">
        <f t="shared" si="10"/>
        <v>0</v>
      </c>
      <c r="O34" s="21">
        <f t="shared" si="11"/>
        <v>7.8999999999999996E-5</v>
      </c>
    </row>
    <row r="35" spans="1:15">
      <c r="A35" s="19">
        <v>26</v>
      </c>
      <c r="B35" s="20">
        <f t="shared" si="0"/>
        <v>0</v>
      </c>
      <c r="C35" s="20">
        <f t="shared" si="1"/>
        <v>0</v>
      </c>
      <c r="D35" s="20">
        <f t="shared" si="2"/>
        <v>0</v>
      </c>
      <c r="E35" s="20">
        <f t="shared" si="3"/>
        <v>0</v>
      </c>
      <c r="F35" s="20">
        <f t="shared" si="4"/>
        <v>0</v>
      </c>
      <c r="G35" s="21">
        <f t="shared" si="5"/>
        <v>1.5099999999999998E-4</v>
      </c>
      <c r="I35" s="19">
        <v>26</v>
      </c>
      <c r="J35" s="20">
        <f t="shared" si="6"/>
        <v>0</v>
      </c>
      <c r="K35" s="20">
        <f t="shared" si="7"/>
        <v>0</v>
      </c>
      <c r="L35" s="20">
        <f t="shared" si="8"/>
        <v>0</v>
      </c>
      <c r="M35" s="20">
        <f t="shared" si="9"/>
        <v>0</v>
      </c>
      <c r="N35" s="20">
        <f t="shared" si="10"/>
        <v>0</v>
      </c>
      <c r="O35" s="21">
        <f t="shared" si="11"/>
        <v>7.7999999999999999E-5</v>
      </c>
    </row>
    <row r="36" spans="1:15">
      <c r="A36" s="19">
        <v>27</v>
      </c>
      <c r="B36" s="20">
        <f t="shared" si="0"/>
        <v>0</v>
      </c>
      <c r="C36" s="20">
        <f t="shared" si="1"/>
        <v>0</v>
      </c>
      <c r="D36" s="20">
        <f t="shared" si="2"/>
        <v>0</v>
      </c>
      <c r="E36" s="20">
        <f t="shared" si="3"/>
        <v>0</v>
      </c>
      <c r="F36" s="20">
        <f t="shared" si="4"/>
        <v>0</v>
      </c>
      <c r="G36" s="21">
        <f t="shared" si="5"/>
        <v>1.4999999999999999E-4</v>
      </c>
      <c r="I36" s="19">
        <v>27</v>
      </c>
      <c r="J36" s="20">
        <f t="shared" si="6"/>
        <v>0</v>
      </c>
      <c r="K36" s="20">
        <f t="shared" si="7"/>
        <v>0</v>
      </c>
      <c r="L36" s="20">
        <f t="shared" si="8"/>
        <v>0</v>
      </c>
      <c r="M36" s="20">
        <f t="shared" si="9"/>
        <v>0</v>
      </c>
      <c r="N36" s="20">
        <f t="shared" si="10"/>
        <v>0</v>
      </c>
      <c r="O36" s="21">
        <f t="shared" si="11"/>
        <v>7.7000000000000001E-5</v>
      </c>
    </row>
    <row r="37" spans="1:15">
      <c r="A37" s="19">
        <v>28</v>
      </c>
      <c r="B37" s="20">
        <f t="shared" si="0"/>
        <v>0</v>
      </c>
      <c r="C37" s="20">
        <f t="shared" si="1"/>
        <v>0</v>
      </c>
      <c r="D37" s="20">
        <f t="shared" si="2"/>
        <v>0</v>
      </c>
      <c r="E37" s="20">
        <f t="shared" si="3"/>
        <v>0</v>
      </c>
      <c r="F37" s="20">
        <f t="shared" si="4"/>
        <v>0</v>
      </c>
      <c r="G37" s="21">
        <f t="shared" si="5"/>
        <v>1.4899999999999999E-4</v>
      </c>
      <c r="I37" s="19">
        <v>28</v>
      </c>
      <c r="J37" s="20">
        <f t="shared" si="6"/>
        <v>0</v>
      </c>
      <c r="K37" s="20">
        <f t="shared" si="7"/>
        <v>0</v>
      </c>
      <c r="L37" s="20">
        <f t="shared" si="8"/>
        <v>0</v>
      </c>
      <c r="M37" s="20">
        <f t="shared" si="9"/>
        <v>0</v>
      </c>
      <c r="N37" s="20">
        <f t="shared" si="10"/>
        <v>0</v>
      </c>
      <c r="O37" s="21">
        <f t="shared" si="11"/>
        <v>7.5999999999999991E-5</v>
      </c>
    </row>
    <row r="38" spans="1:15">
      <c r="A38" s="19">
        <v>29</v>
      </c>
      <c r="B38" s="20">
        <f t="shared" si="0"/>
        <v>0</v>
      </c>
      <c r="C38" s="20">
        <f t="shared" si="1"/>
        <v>0</v>
      </c>
      <c r="D38" s="20">
        <f t="shared" si="2"/>
        <v>0</v>
      </c>
      <c r="E38" s="20">
        <f t="shared" si="3"/>
        <v>0</v>
      </c>
      <c r="F38" s="20">
        <f t="shared" si="4"/>
        <v>0</v>
      </c>
      <c r="G38" s="21">
        <f t="shared" si="5"/>
        <v>1.4799999999999999E-4</v>
      </c>
      <c r="I38" s="19">
        <v>29</v>
      </c>
      <c r="J38" s="20">
        <f t="shared" si="6"/>
        <v>0</v>
      </c>
      <c r="K38" s="20">
        <f t="shared" si="7"/>
        <v>0</v>
      </c>
      <c r="L38" s="20">
        <f t="shared" si="8"/>
        <v>0</v>
      </c>
      <c r="M38" s="20">
        <f t="shared" si="9"/>
        <v>0</v>
      </c>
      <c r="N38" s="20">
        <f t="shared" si="10"/>
        <v>0</v>
      </c>
      <c r="O38" s="21">
        <f t="shared" si="11"/>
        <v>7.4999999999999993E-5</v>
      </c>
    </row>
    <row r="39" spans="1:15">
      <c r="A39" s="19">
        <v>30</v>
      </c>
      <c r="B39" s="20">
        <f t="shared" si="0"/>
        <v>0</v>
      </c>
      <c r="C39" s="20">
        <f t="shared" si="1"/>
        <v>0</v>
      </c>
      <c r="D39" s="20">
        <f t="shared" si="2"/>
        <v>0</v>
      </c>
      <c r="E39" s="20">
        <f t="shared" si="3"/>
        <v>0</v>
      </c>
      <c r="F39" s="20">
        <f t="shared" si="4"/>
        <v>0</v>
      </c>
      <c r="G39" s="21">
        <f t="shared" si="5"/>
        <v>1.47E-4</v>
      </c>
      <c r="I39" s="19">
        <v>30</v>
      </c>
      <c r="J39" s="20">
        <f t="shared" si="6"/>
        <v>0</v>
      </c>
      <c r="K39" s="20">
        <f t="shared" si="7"/>
        <v>0</v>
      </c>
      <c r="L39" s="20">
        <f t="shared" si="8"/>
        <v>0</v>
      </c>
      <c r="M39" s="20">
        <f t="shared" si="9"/>
        <v>0</v>
      </c>
      <c r="N39" s="20">
        <f t="shared" si="10"/>
        <v>0</v>
      </c>
      <c r="O39" s="21">
        <f t="shared" si="11"/>
        <v>7.3999999999999996E-5</v>
      </c>
    </row>
    <row r="40" spans="1:15">
      <c r="A40" s="19">
        <v>31</v>
      </c>
      <c r="B40" s="20">
        <f t="shared" si="0"/>
        <v>0</v>
      </c>
      <c r="C40" s="20">
        <f t="shared" si="1"/>
        <v>0</v>
      </c>
      <c r="D40" s="20">
        <f t="shared" si="2"/>
        <v>0</v>
      </c>
      <c r="E40" s="20">
        <f t="shared" si="3"/>
        <v>0</v>
      </c>
      <c r="F40" s="20">
        <f t="shared" si="4"/>
        <v>0</v>
      </c>
      <c r="G40" s="21">
        <f t="shared" si="5"/>
        <v>1.46E-4</v>
      </c>
      <c r="I40" s="19">
        <v>31</v>
      </c>
      <c r="J40" s="20">
        <f t="shared" si="6"/>
        <v>0</v>
      </c>
      <c r="K40" s="20">
        <f t="shared" si="7"/>
        <v>0</v>
      </c>
      <c r="L40" s="20">
        <f t="shared" si="8"/>
        <v>0</v>
      </c>
      <c r="M40" s="20">
        <f t="shared" si="9"/>
        <v>0</v>
      </c>
      <c r="N40" s="20">
        <f t="shared" si="10"/>
        <v>0</v>
      </c>
      <c r="O40" s="21">
        <f t="shared" si="11"/>
        <v>7.2999999999999999E-5</v>
      </c>
    </row>
    <row r="41" spans="1:15">
      <c r="A41" s="19">
        <v>32</v>
      </c>
      <c r="B41" s="20">
        <f t="shared" si="0"/>
        <v>0</v>
      </c>
      <c r="C41" s="20">
        <f t="shared" si="1"/>
        <v>0</v>
      </c>
      <c r="D41" s="20">
        <f t="shared" si="2"/>
        <v>0</v>
      </c>
      <c r="E41" s="20">
        <f t="shared" si="3"/>
        <v>0</v>
      </c>
      <c r="F41" s="20">
        <f t="shared" si="4"/>
        <v>0</v>
      </c>
      <c r="G41" s="21">
        <f t="shared" si="5"/>
        <v>1.45E-4</v>
      </c>
      <c r="I41" s="19">
        <v>32</v>
      </c>
      <c r="J41" s="20">
        <f t="shared" si="6"/>
        <v>0</v>
      </c>
      <c r="K41" s="20">
        <f t="shared" si="7"/>
        <v>0</v>
      </c>
      <c r="L41" s="20">
        <f t="shared" si="8"/>
        <v>0</v>
      </c>
      <c r="M41" s="20">
        <f t="shared" si="9"/>
        <v>0</v>
      </c>
      <c r="N41" s="20">
        <f t="shared" si="10"/>
        <v>0</v>
      </c>
      <c r="O41" s="21">
        <f t="shared" si="11"/>
        <v>7.2000000000000002E-5</v>
      </c>
    </row>
    <row r="42" spans="1:15">
      <c r="A42" s="19">
        <v>33</v>
      </c>
      <c r="B42" s="20">
        <f t="shared" ref="B42:B73" si="12">IF(G42="","",VLOOKUP(G42,tcalcm8,2,FALSE))</f>
        <v>0</v>
      </c>
      <c r="C42" s="20">
        <f t="shared" ref="C42:C73" si="13">IF(G42="","",VLOOKUP(G42,tcalcm8,3,FALSE))</f>
        <v>0</v>
      </c>
      <c r="D42" s="20">
        <f t="shared" ref="D42:D73" si="14">IF(G42="","",VLOOKUP(G42,tcalcm8,4,FALSE))</f>
        <v>0</v>
      </c>
      <c r="E42" s="20">
        <f t="shared" ref="E42:E73" si="15">IF(G42="","",VLOOKUP(G42,tcalcm8,5,FALSE))</f>
        <v>0</v>
      </c>
      <c r="F42" s="20">
        <f t="shared" ref="F42:F73" si="16">IF(G42="","",VLOOKUP(G42,tcalcm8,6,FALSE))</f>
        <v>0</v>
      </c>
      <c r="G42" s="21">
        <f t="shared" ref="G42:G73" si="17">IF(LARGE(tpointm8,A42)=0,"",LARGE(tpointm8,A42))</f>
        <v>1.44E-4</v>
      </c>
      <c r="I42" s="19">
        <v>33</v>
      </c>
      <c r="J42" s="20">
        <f t="shared" ref="J42:J73" si="18">IF(O42="","",VLOOKUP(O42,tcalcf8,2,FALSE))</f>
        <v>0</v>
      </c>
      <c r="K42" s="20">
        <f t="shared" ref="K42:K73" si="19">IF(O42="","",VLOOKUP(O42,tcalcf8,3,FALSE))</f>
        <v>0</v>
      </c>
      <c r="L42" s="20">
        <f t="shared" ref="L42:L73" si="20">IF(O42="","",VLOOKUP(O42,tcalcf8,4,FALSE))</f>
        <v>0</v>
      </c>
      <c r="M42" s="20">
        <f t="shared" ref="M42:M73" si="21">IF(O42="","",VLOOKUP(O42,tcalcf8,5,FALSE))</f>
        <v>0</v>
      </c>
      <c r="N42" s="20">
        <f t="shared" ref="N42:N73" si="22">IF(O42="","",VLOOKUP(O42,tcalcf8,6,FALSE))</f>
        <v>0</v>
      </c>
      <c r="O42" s="21">
        <f t="shared" ref="O42:O73" si="23">IF(LARGE(tpointf8,I42)=0,"",LARGE(tpointf8,I42))</f>
        <v>7.1000000000000005E-5</v>
      </c>
    </row>
    <row r="43" spans="1:15">
      <c r="A43" s="19">
        <v>34</v>
      </c>
      <c r="B43" s="20">
        <f t="shared" si="12"/>
        <v>0</v>
      </c>
      <c r="C43" s="20">
        <f t="shared" si="13"/>
        <v>0</v>
      </c>
      <c r="D43" s="20">
        <f t="shared" si="14"/>
        <v>0</v>
      </c>
      <c r="E43" s="20">
        <f t="shared" si="15"/>
        <v>0</v>
      </c>
      <c r="F43" s="20">
        <f t="shared" si="16"/>
        <v>0</v>
      </c>
      <c r="G43" s="21">
        <f t="shared" si="17"/>
        <v>1.4300000000000001E-4</v>
      </c>
      <c r="I43" s="19">
        <v>34</v>
      </c>
      <c r="J43" s="20">
        <f t="shared" si="18"/>
        <v>0</v>
      </c>
      <c r="K43" s="20">
        <f t="shared" si="19"/>
        <v>0</v>
      </c>
      <c r="L43" s="20">
        <f t="shared" si="20"/>
        <v>0</v>
      </c>
      <c r="M43" s="20">
        <f t="shared" si="21"/>
        <v>0</v>
      </c>
      <c r="N43" s="20">
        <f t="shared" si="22"/>
        <v>0</v>
      </c>
      <c r="O43" s="21">
        <f t="shared" si="23"/>
        <v>6.9999999999999994E-5</v>
      </c>
    </row>
    <row r="44" spans="1:15">
      <c r="A44" s="19">
        <v>35</v>
      </c>
      <c r="B44" s="20">
        <f t="shared" si="12"/>
        <v>0</v>
      </c>
      <c r="C44" s="20">
        <f t="shared" si="13"/>
        <v>0</v>
      </c>
      <c r="D44" s="20">
        <f t="shared" si="14"/>
        <v>0</v>
      </c>
      <c r="E44" s="20">
        <f t="shared" si="15"/>
        <v>0</v>
      </c>
      <c r="F44" s="20">
        <f t="shared" si="16"/>
        <v>0</v>
      </c>
      <c r="G44" s="21">
        <f t="shared" si="17"/>
        <v>1.4199999999999998E-4</v>
      </c>
      <c r="I44" s="19">
        <v>35</v>
      </c>
      <c r="J44" s="20">
        <f t="shared" si="18"/>
        <v>0</v>
      </c>
      <c r="K44" s="20">
        <f t="shared" si="19"/>
        <v>0</v>
      </c>
      <c r="L44" s="20">
        <f t="shared" si="20"/>
        <v>0</v>
      </c>
      <c r="M44" s="20">
        <f t="shared" si="21"/>
        <v>0</v>
      </c>
      <c r="N44" s="20">
        <f t="shared" si="22"/>
        <v>0</v>
      </c>
      <c r="O44" s="21">
        <f t="shared" si="23"/>
        <v>6.8999999999999997E-5</v>
      </c>
    </row>
    <row r="45" spans="1:15">
      <c r="A45" s="19">
        <v>36</v>
      </c>
      <c r="B45" s="20">
        <f t="shared" si="12"/>
        <v>0</v>
      </c>
      <c r="C45" s="20">
        <f t="shared" si="13"/>
        <v>0</v>
      </c>
      <c r="D45" s="20">
        <f t="shared" si="14"/>
        <v>0</v>
      </c>
      <c r="E45" s="20">
        <f t="shared" si="15"/>
        <v>0</v>
      </c>
      <c r="F45" s="20">
        <f t="shared" si="16"/>
        <v>0</v>
      </c>
      <c r="G45" s="21">
        <f t="shared" si="17"/>
        <v>1.4099999999999998E-4</v>
      </c>
      <c r="I45" s="19">
        <v>36</v>
      </c>
      <c r="J45" s="20">
        <f t="shared" si="18"/>
        <v>0</v>
      </c>
      <c r="K45" s="20">
        <f t="shared" si="19"/>
        <v>0</v>
      </c>
      <c r="L45" s="20">
        <f t="shared" si="20"/>
        <v>0</v>
      </c>
      <c r="M45" s="20">
        <f t="shared" si="21"/>
        <v>0</v>
      </c>
      <c r="N45" s="20">
        <f t="shared" si="22"/>
        <v>0</v>
      </c>
      <c r="O45" s="21">
        <f t="shared" si="23"/>
        <v>6.7999999999999999E-5</v>
      </c>
    </row>
    <row r="46" spans="1:15">
      <c r="A46" s="19">
        <v>37</v>
      </c>
      <c r="B46" s="20">
        <f t="shared" si="12"/>
        <v>0</v>
      </c>
      <c r="C46" s="20">
        <f t="shared" si="13"/>
        <v>0</v>
      </c>
      <c r="D46" s="20">
        <f t="shared" si="14"/>
        <v>0</v>
      </c>
      <c r="E46" s="20">
        <f t="shared" si="15"/>
        <v>0</v>
      </c>
      <c r="F46" s="20">
        <f t="shared" si="16"/>
        <v>0</v>
      </c>
      <c r="G46" s="21">
        <f t="shared" si="17"/>
        <v>1.3999999999999999E-4</v>
      </c>
      <c r="I46" s="19">
        <v>37</v>
      </c>
      <c r="J46" s="20">
        <f t="shared" si="18"/>
        <v>0</v>
      </c>
      <c r="K46" s="20">
        <f t="shared" si="19"/>
        <v>0</v>
      </c>
      <c r="L46" s="20">
        <f t="shared" si="20"/>
        <v>0</v>
      </c>
      <c r="M46" s="20">
        <f t="shared" si="21"/>
        <v>0</v>
      </c>
      <c r="N46" s="20">
        <f t="shared" si="22"/>
        <v>0</v>
      </c>
      <c r="O46" s="21">
        <f t="shared" si="23"/>
        <v>6.7000000000000002E-5</v>
      </c>
    </row>
    <row r="47" spans="1:15">
      <c r="A47" s="19">
        <v>38</v>
      </c>
      <c r="B47" s="20">
        <f t="shared" si="12"/>
        <v>0</v>
      </c>
      <c r="C47" s="20">
        <f t="shared" si="13"/>
        <v>0</v>
      </c>
      <c r="D47" s="20">
        <f t="shared" si="14"/>
        <v>0</v>
      </c>
      <c r="E47" s="20">
        <f t="shared" si="15"/>
        <v>0</v>
      </c>
      <c r="F47" s="20">
        <f t="shared" si="16"/>
        <v>0</v>
      </c>
      <c r="G47" s="21">
        <f t="shared" si="17"/>
        <v>1.3899999999999999E-4</v>
      </c>
      <c r="I47" s="19">
        <v>38</v>
      </c>
      <c r="J47" s="20">
        <f t="shared" si="18"/>
        <v>0</v>
      </c>
      <c r="K47" s="20">
        <f t="shared" si="19"/>
        <v>0</v>
      </c>
      <c r="L47" s="20">
        <f t="shared" si="20"/>
        <v>0</v>
      </c>
      <c r="M47" s="20">
        <f t="shared" si="21"/>
        <v>0</v>
      </c>
      <c r="N47" s="20">
        <f t="shared" si="22"/>
        <v>0</v>
      </c>
      <c r="O47" s="21">
        <f t="shared" si="23"/>
        <v>6.6000000000000005E-5</v>
      </c>
    </row>
    <row r="48" spans="1:15">
      <c r="A48" s="19">
        <v>39</v>
      </c>
      <c r="B48" s="20">
        <f t="shared" si="12"/>
        <v>0</v>
      </c>
      <c r="C48" s="20">
        <f t="shared" si="13"/>
        <v>0</v>
      </c>
      <c r="D48" s="20">
        <f t="shared" si="14"/>
        <v>0</v>
      </c>
      <c r="E48" s="20">
        <f t="shared" si="15"/>
        <v>0</v>
      </c>
      <c r="F48" s="20">
        <f t="shared" si="16"/>
        <v>0</v>
      </c>
      <c r="G48" s="21">
        <f t="shared" si="17"/>
        <v>1.3799999999999999E-4</v>
      </c>
      <c r="I48" s="19">
        <v>39</v>
      </c>
      <c r="J48" s="20">
        <f t="shared" si="18"/>
        <v>0</v>
      </c>
      <c r="K48" s="20">
        <f t="shared" si="19"/>
        <v>0</v>
      </c>
      <c r="L48" s="20">
        <f t="shared" si="20"/>
        <v>0</v>
      </c>
      <c r="M48" s="20">
        <f t="shared" si="21"/>
        <v>0</v>
      </c>
      <c r="N48" s="20">
        <f t="shared" si="22"/>
        <v>0</v>
      </c>
      <c r="O48" s="21">
        <f t="shared" si="23"/>
        <v>6.4999999999999994E-5</v>
      </c>
    </row>
    <row r="49" spans="1:15">
      <c r="A49" s="19">
        <v>40</v>
      </c>
      <c r="B49" s="20">
        <f t="shared" si="12"/>
        <v>0</v>
      </c>
      <c r="C49" s="20">
        <f t="shared" si="13"/>
        <v>0</v>
      </c>
      <c r="D49" s="20">
        <f t="shared" si="14"/>
        <v>0</v>
      </c>
      <c r="E49" s="20">
        <f t="shared" si="15"/>
        <v>0</v>
      </c>
      <c r="F49" s="20">
        <f t="shared" si="16"/>
        <v>0</v>
      </c>
      <c r="G49" s="21">
        <f t="shared" si="17"/>
        <v>1.37E-4</v>
      </c>
      <c r="I49" s="19">
        <v>40</v>
      </c>
      <c r="J49" s="20">
        <f t="shared" si="18"/>
        <v>0</v>
      </c>
      <c r="K49" s="20">
        <f t="shared" si="19"/>
        <v>0</v>
      </c>
      <c r="L49" s="20">
        <f t="shared" si="20"/>
        <v>0</v>
      </c>
      <c r="M49" s="20">
        <f t="shared" si="21"/>
        <v>0</v>
      </c>
      <c r="N49" s="20">
        <f t="shared" si="22"/>
        <v>0</v>
      </c>
      <c r="O49" s="21">
        <f t="shared" si="23"/>
        <v>6.3999999999999997E-5</v>
      </c>
    </row>
    <row r="50" spans="1:15">
      <c r="A50" s="19">
        <v>41</v>
      </c>
      <c r="B50" s="20">
        <f t="shared" si="12"/>
        <v>0</v>
      </c>
      <c r="C50" s="20">
        <f t="shared" si="13"/>
        <v>0</v>
      </c>
      <c r="D50" s="20">
        <f t="shared" si="14"/>
        <v>0</v>
      </c>
      <c r="E50" s="20">
        <f t="shared" si="15"/>
        <v>0</v>
      </c>
      <c r="F50" s="20">
        <f t="shared" si="16"/>
        <v>0</v>
      </c>
      <c r="G50" s="21">
        <f t="shared" si="17"/>
        <v>1.36E-4</v>
      </c>
      <c r="I50" s="19">
        <v>41</v>
      </c>
      <c r="J50" s="20">
        <f t="shared" si="18"/>
        <v>0</v>
      </c>
      <c r="K50" s="20">
        <f t="shared" si="19"/>
        <v>0</v>
      </c>
      <c r="L50" s="20">
        <f t="shared" si="20"/>
        <v>0</v>
      </c>
      <c r="M50" s="20">
        <f t="shared" si="21"/>
        <v>0</v>
      </c>
      <c r="N50" s="20">
        <f t="shared" si="22"/>
        <v>0</v>
      </c>
      <c r="O50" s="21">
        <f t="shared" si="23"/>
        <v>6.3E-5</v>
      </c>
    </row>
    <row r="51" spans="1:15">
      <c r="A51" s="19">
        <v>42</v>
      </c>
      <c r="B51" s="20">
        <f t="shared" si="12"/>
        <v>0</v>
      </c>
      <c r="C51" s="20">
        <f t="shared" si="13"/>
        <v>0</v>
      </c>
      <c r="D51" s="20">
        <f t="shared" si="14"/>
        <v>0</v>
      </c>
      <c r="E51" s="20">
        <f t="shared" si="15"/>
        <v>0</v>
      </c>
      <c r="F51" s="20">
        <f t="shared" si="16"/>
        <v>0</v>
      </c>
      <c r="G51" s="21">
        <f t="shared" si="17"/>
        <v>1.35E-4</v>
      </c>
      <c r="I51" s="19">
        <v>42</v>
      </c>
      <c r="J51" s="20">
        <f t="shared" si="18"/>
        <v>0</v>
      </c>
      <c r="K51" s="20">
        <f t="shared" si="19"/>
        <v>0</v>
      </c>
      <c r="L51" s="20">
        <f t="shared" si="20"/>
        <v>0</v>
      </c>
      <c r="M51" s="20">
        <f t="shared" si="21"/>
        <v>0</v>
      </c>
      <c r="N51" s="20">
        <f t="shared" si="22"/>
        <v>0</v>
      </c>
      <c r="O51" s="21">
        <f t="shared" si="23"/>
        <v>6.2000000000000003E-5</v>
      </c>
    </row>
    <row r="52" spans="1:15">
      <c r="A52" s="19">
        <v>43</v>
      </c>
      <c r="B52" s="20">
        <f t="shared" si="12"/>
        <v>0</v>
      </c>
      <c r="C52" s="20">
        <f t="shared" si="13"/>
        <v>0</v>
      </c>
      <c r="D52" s="20">
        <f t="shared" si="14"/>
        <v>0</v>
      </c>
      <c r="E52" s="20">
        <f t="shared" si="15"/>
        <v>0</v>
      </c>
      <c r="F52" s="20">
        <f t="shared" si="16"/>
        <v>0</v>
      </c>
      <c r="G52" s="21">
        <f t="shared" si="17"/>
        <v>1.34E-4</v>
      </c>
      <c r="I52" s="19">
        <v>43</v>
      </c>
      <c r="J52" s="20">
        <f t="shared" si="18"/>
        <v>0</v>
      </c>
      <c r="K52" s="20">
        <f t="shared" si="19"/>
        <v>0</v>
      </c>
      <c r="L52" s="20">
        <f t="shared" si="20"/>
        <v>0</v>
      </c>
      <c r="M52" s="20">
        <f t="shared" si="21"/>
        <v>0</v>
      </c>
      <c r="N52" s="20">
        <f t="shared" si="22"/>
        <v>0</v>
      </c>
      <c r="O52" s="21">
        <f t="shared" si="23"/>
        <v>6.0999999999999999E-5</v>
      </c>
    </row>
    <row r="53" spans="1:15">
      <c r="A53" s="19">
        <v>44</v>
      </c>
      <c r="B53" s="20">
        <f t="shared" si="12"/>
        <v>0</v>
      </c>
      <c r="C53" s="20">
        <f t="shared" si="13"/>
        <v>0</v>
      </c>
      <c r="D53" s="20">
        <f t="shared" si="14"/>
        <v>0</v>
      </c>
      <c r="E53" s="20">
        <f t="shared" si="15"/>
        <v>0</v>
      </c>
      <c r="F53" s="20">
        <f t="shared" si="16"/>
        <v>0</v>
      </c>
      <c r="G53" s="21">
        <f t="shared" si="17"/>
        <v>1.3299999999999998E-4</v>
      </c>
      <c r="I53" s="19">
        <v>44</v>
      </c>
      <c r="J53" s="20">
        <f t="shared" si="18"/>
        <v>0</v>
      </c>
      <c r="K53" s="20">
        <f t="shared" si="19"/>
        <v>0</v>
      </c>
      <c r="L53" s="20">
        <f t="shared" si="20"/>
        <v>0</v>
      </c>
      <c r="M53" s="20">
        <f t="shared" si="21"/>
        <v>0</v>
      </c>
      <c r="N53" s="20">
        <f t="shared" si="22"/>
        <v>0</v>
      </c>
      <c r="O53" s="21">
        <f t="shared" si="23"/>
        <v>5.9999999999999995E-5</v>
      </c>
    </row>
    <row r="54" spans="1:15">
      <c r="A54" s="19">
        <v>45</v>
      </c>
      <c r="B54" s="20">
        <f t="shared" si="12"/>
        <v>0</v>
      </c>
      <c r="C54" s="20">
        <f t="shared" si="13"/>
        <v>0</v>
      </c>
      <c r="D54" s="20">
        <f t="shared" si="14"/>
        <v>0</v>
      </c>
      <c r="E54" s="20">
        <f t="shared" si="15"/>
        <v>0</v>
      </c>
      <c r="F54" s="20">
        <f t="shared" si="16"/>
        <v>0</v>
      </c>
      <c r="G54" s="21">
        <f t="shared" si="17"/>
        <v>1.3200000000000001E-4</v>
      </c>
      <c r="I54" s="19">
        <v>45</v>
      </c>
      <c r="J54" s="20">
        <f t="shared" si="18"/>
        <v>0</v>
      </c>
      <c r="K54" s="20">
        <f t="shared" si="19"/>
        <v>0</v>
      </c>
      <c r="L54" s="20">
        <f t="shared" si="20"/>
        <v>0</v>
      </c>
      <c r="M54" s="20">
        <f t="shared" si="21"/>
        <v>0</v>
      </c>
      <c r="N54" s="20">
        <f t="shared" si="22"/>
        <v>0</v>
      </c>
      <c r="O54" s="21">
        <f t="shared" si="23"/>
        <v>5.8999999999999998E-5</v>
      </c>
    </row>
    <row r="55" spans="1:15">
      <c r="A55" s="19">
        <v>46</v>
      </c>
      <c r="B55" s="20">
        <f t="shared" si="12"/>
        <v>0</v>
      </c>
      <c r="C55" s="20">
        <f t="shared" si="13"/>
        <v>0</v>
      </c>
      <c r="D55" s="20">
        <f t="shared" si="14"/>
        <v>0</v>
      </c>
      <c r="E55" s="20">
        <f t="shared" si="15"/>
        <v>0</v>
      </c>
      <c r="F55" s="20">
        <f t="shared" si="16"/>
        <v>0</v>
      </c>
      <c r="G55" s="21">
        <f t="shared" si="17"/>
        <v>1.3100000000000001E-4</v>
      </c>
      <c r="I55" s="19">
        <v>46</v>
      </c>
      <c r="J55" s="20">
        <f t="shared" si="18"/>
        <v>0</v>
      </c>
      <c r="K55" s="20">
        <f t="shared" si="19"/>
        <v>0</v>
      </c>
      <c r="L55" s="20">
        <f t="shared" si="20"/>
        <v>0</v>
      </c>
      <c r="M55" s="20">
        <f t="shared" si="21"/>
        <v>0</v>
      </c>
      <c r="N55" s="20">
        <f t="shared" si="22"/>
        <v>0</v>
      </c>
      <c r="O55" s="21">
        <f t="shared" si="23"/>
        <v>5.8E-5</v>
      </c>
    </row>
    <row r="56" spans="1:15">
      <c r="A56" s="19">
        <v>47</v>
      </c>
      <c r="B56" s="20">
        <f t="shared" si="12"/>
        <v>0</v>
      </c>
      <c r="C56" s="20">
        <f t="shared" si="13"/>
        <v>0</v>
      </c>
      <c r="D56" s="20">
        <f t="shared" si="14"/>
        <v>0</v>
      </c>
      <c r="E56" s="20">
        <f t="shared" si="15"/>
        <v>0</v>
      </c>
      <c r="F56" s="20">
        <f t="shared" si="16"/>
        <v>0</v>
      </c>
      <c r="G56" s="21">
        <f t="shared" si="17"/>
        <v>1.2999999999999999E-4</v>
      </c>
      <c r="I56" s="19">
        <v>47</v>
      </c>
      <c r="J56" s="20">
        <f t="shared" si="18"/>
        <v>0</v>
      </c>
      <c r="K56" s="20">
        <f t="shared" si="19"/>
        <v>0</v>
      </c>
      <c r="L56" s="20">
        <f t="shared" si="20"/>
        <v>0</v>
      </c>
      <c r="M56" s="20">
        <f t="shared" si="21"/>
        <v>0</v>
      </c>
      <c r="N56" s="20">
        <f t="shared" si="22"/>
        <v>0</v>
      </c>
      <c r="O56" s="21">
        <f t="shared" si="23"/>
        <v>5.6999999999999996E-5</v>
      </c>
    </row>
    <row r="57" spans="1:15">
      <c r="A57" s="19">
        <v>48</v>
      </c>
      <c r="B57" s="20">
        <f t="shared" si="12"/>
        <v>0</v>
      </c>
      <c r="C57" s="20">
        <f t="shared" si="13"/>
        <v>0</v>
      </c>
      <c r="D57" s="20">
        <f t="shared" si="14"/>
        <v>0</v>
      </c>
      <c r="E57" s="20">
        <f t="shared" si="15"/>
        <v>0</v>
      </c>
      <c r="F57" s="20">
        <f t="shared" si="16"/>
        <v>0</v>
      </c>
      <c r="G57" s="21">
        <f t="shared" si="17"/>
        <v>1.2899999999999999E-4</v>
      </c>
      <c r="I57" s="19">
        <v>48</v>
      </c>
      <c r="J57" s="20">
        <f t="shared" si="18"/>
        <v>0</v>
      </c>
      <c r="K57" s="20">
        <f t="shared" si="19"/>
        <v>0</v>
      </c>
      <c r="L57" s="20">
        <f t="shared" si="20"/>
        <v>0</v>
      </c>
      <c r="M57" s="20">
        <f t="shared" si="21"/>
        <v>0</v>
      </c>
      <c r="N57" s="20">
        <f t="shared" si="22"/>
        <v>0</v>
      </c>
      <c r="O57" s="21">
        <f t="shared" si="23"/>
        <v>5.5999999999999999E-5</v>
      </c>
    </row>
    <row r="58" spans="1:15">
      <c r="A58" s="19">
        <v>49</v>
      </c>
      <c r="B58" s="20">
        <f t="shared" si="12"/>
        <v>0</v>
      </c>
      <c r="C58" s="20">
        <f t="shared" si="13"/>
        <v>0</v>
      </c>
      <c r="D58" s="20">
        <f t="shared" si="14"/>
        <v>0</v>
      </c>
      <c r="E58" s="20">
        <f t="shared" si="15"/>
        <v>0</v>
      </c>
      <c r="F58" s="20">
        <f t="shared" si="16"/>
        <v>0</v>
      </c>
      <c r="G58" s="21">
        <f t="shared" si="17"/>
        <v>1.2799999999999999E-4</v>
      </c>
      <c r="I58" s="19">
        <v>49</v>
      </c>
      <c r="J58" s="20">
        <f t="shared" si="18"/>
        <v>0</v>
      </c>
      <c r="K58" s="20">
        <f t="shared" si="19"/>
        <v>0</v>
      </c>
      <c r="L58" s="20">
        <f t="shared" si="20"/>
        <v>0</v>
      </c>
      <c r="M58" s="20">
        <f t="shared" si="21"/>
        <v>0</v>
      </c>
      <c r="N58" s="20">
        <f t="shared" si="22"/>
        <v>0</v>
      </c>
      <c r="O58" s="21">
        <f t="shared" si="23"/>
        <v>5.4999999999999995E-5</v>
      </c>
    </row>
    <row r="59" spans="1:15">
      <c r="A59" s="19">
        <v>50</v>
      </c>
      <c r="B59" s="20">
        <f t="shared" si="12"/>
        <v>0</v>
      </c>
      <c r="C59" s="20">
        <f t="shared" si="13"/>
        <v>0</v>
      </c>
      <c r="D59" s="20">
        <f t="shared" si="14"/>
        <v>0</v>
      </c>
      <c r="E59" s="20">
        <f t="shared" si="15"/>
        <v>0</v>
      </c>
      <c r="F59" s="20">
        <f t="shared" si="16"/>
        <v>0</v>
      </c>
      <c r="G59" s="21">
        <f t="shared" si="17"/>
        <v>1.27E-4</v>
      </c>
      <c r="I59" s="19">
        <v>50</v>
      </c>
      <c r="J59" s="20">
        <f t="shared" si="18"/>
        <v>0</v>
      </c>
      <c r="K59" s="20">
        <f t="shared" si="19"/>
        <v>0</v>
      </c>
      <c r="L59" s="20">
        <f t="shared" si="20"/>
        <v>0</v>
      </c>
      <c r="M59" s="20">
        <f t="shared" si="21"/>
        <v>0</v>
      </c>
      <c r="N59" s="20">
        <f t="shared" si="22"/>
        <v>0</v>
      </c>
      <c r="O59" s="21">
        <f t="shared" si="23"/>
        <v>5.3999999999999998E-5</v>
      </c>
    </row>
    <row r="60" spans="1:15">
      <c r="A60" s="19">
        <v>51</v>
      </c>
      <c r="B60" s="20">
        <f t="shared" si="12"/>
        <v>0</v>
      </c>
      <c r="C60" s="20">
        <f t="shared" si="13"/>
        <v>0</v>
      </c>
      <c r="D60" s="20">
        <f t="shared" si="14"/>
        <v>0</v>
      </c>
      <c r="E60" s="20">
        <f t="shared" si="15"/>
        <v>0</v>
      </c>
      <c r="F60" s="20">
        <f t="shared" si="16"/>
        <v>0</v>
      </c>
      <c r="G60" s="21">
        <f t="shared" si="17"/>
        <v>1.26E-4</v>
      </c>
      <c r="I60" s="19">
        <v>51</v>
      </c>
      <c r="J60" s="20">
        <f t="shared" si="18"/>
        <v>0</v>
      </c>
      <c r="K60" s="20">
        <f t="shared" si="19"/>
        <v>0</v>
      </c>
      <c r="L60" s="20">
        <f t="shared" si="20"/>
        <v>0</v>
      </c>
      <c r="M60" s="20">
        <f t="shared" si="21"/>
        <v>0</v>
      </c>
      <c r="N60" s="20">
        <f t="shared" si="22"/>
        <v>0</v>
      </c>
      <c r="O60" s="21">
        <f t="shared" si="23"/>
        <v>5.2999999999999994E-5</v>
      </c>
    </row>
    <row r="61" spans="1:15">
      <c r="A61" s="19">
        <v>52</v>
      </c>
      <c r="B61" s="20">
        <f t="shared" si="12"/>
        <v>0</v>
      </c>
      <c r="C61" s="20">
        <f t="shared" si="13"/>
        <v>0</v>
      </c>
      <c r="D61" s="20">
        <f t="shared" si="14"/>
        <v>0</v>
      </c>
      <c r="E61" s="20">
        <f t="shared" si="15"/>
        <v>0</v>
      </c>
      <c r="F61" s="20">
        <f t="shared" si="16"/>
        <v>0</v>
      </c>
      <c r="G61" s="21">
        <f t="shared" si="17"/>
        <v>1.25E-4</v>
      </c>
      <c r="I61" s="19">
        <v>52</v>
      </c>
      <c r="J61" s="20">
        <f t="shared" si="18"/>
        <v>0</v>
      </c>
      <c r="K61" s="20">
        <f t="shared" si="19"/>
        <v>0</v>
      </c>
      <c r="L61" s="20">
        <f t="shared" si="20"/>
        <v>0</v>
      </c>
      <c r="M61" s="20">
        <f t="shared" si="21"/>
        <v>0</v>
      </c>
      <c r="N61" s="20">
        <f t="shared" si="22"/>
        <v>0</v>
      </c>
      <c r="O61" s="21">
        <f t="shared" si="23"/>
        <v>5.1999999999999997E-5</v>
      </c>
    </row>
    <row r="62" spans="1:15">
      <c r="A62" s="19">
        <v>53</v>
      </c>
      <c r="B62" s="20">
        <f t="shared" si="12"/>
        <v>0</v>
      </c>
      <c r="C62" s="20">
        <f t="shared" si="13"/>
        <v>0</v>
      </c>
      <c r="D62" s="20">
        <f t="shared" si="14"/>
        <v>0</v>
      </c>
      <c r="E62" s="20">
        <f t="shared" si="15"/>
        <v>0</v>
      </c>
      <c r="F62" s="20">
        <f t="shared" si="16"/>
        <v>0</v>
      </c>
      <c r="G62" s="21">
        <f t="shared" si="17"/>
        <v>1.2400000000000001E-4</v>
      </c>
      <c r="I62" s="19">
        <v>53</v>
      </c>
      <c r="J62" s="20">
        <f t="shared" si="18"/>
        <v>0</v>
      </c>
      <c r="K62" s="20">
        <f t="shared" si="19"/>
        <v>0</v>
      </c>
      <c r="L62" s="20">
        <f t="shared" si="20"/>
        <v>0</v>
      </c>
      <c r="M62" s="20">
        <f t="shared" si="21"/>
        <v>0</v>
      </c>
      <c r="N62" s="20">
        <f t="shared" si="22"/>
        <v>0</v>
      </c>
      <c r="O62" s="21">
        <f t="shared" si="23"/>
        <v>5.1E-5</v>
      </c>
    </row>
    <row r="63" spans="1:15">
      <c r="A63" s="19">
        <v>54</v>
      </c>
      <c r="B63" s="20">
        <f t="shared" si="12"/>
        <v>0</v>
      </c>
      <c r="C63" s="20">
        <f t="shared" si="13"/>
        <v>0</v>
      </c>
      <c r="D63" s="20">
        <f t="shared" si="14"/>
        <v>0</v>
      </c>
      <c r="E63" s="20">
        <f t="shared" si="15"/>
        <v>0</v>
      </c>
      <c r="F63" s="20">
        <f t="shared" si="16"/>
        <v>0</v>
      </c>
      <c r="G63" s="21">
        <f t="shared" si="17"/>
        <v>1.2300000000000001E-4</v>
      </c>
      <c r="I63" s="19">
        <v>54</v>
      </c>
      <c r="J63" s="20">
        <f t="shared" si="18"/>
        <v>0</v>
      </c>
      <c r="K63" s="20">
        <f t="shared" si="19"/>
        <v>0</v>
      </c>
      <c r="L63" s="20">
        <f t="shared" si="20"/>
        <v>0</v>
      </c>
      <c r="M63" s="20">
        <f t="shared" si="21"/>
        <v>0</v>
      </c>
      <c r="N63" s="20">
        <f t="shared" si="22"/>
        <v>0</v>
      </c>
      <c r="O63" s="21">
        <f t="shared" si="23"/>
        <v>4.9999999999999996E-5</v>
      </c>
    </row>
    <row r="64" spans="1:15">
      <c r="A64" s="19">
        <v>55</v>
      </c>
      <c r="B64" s="20">
        <f t="shared" si="12"/>
        <v>0</v>
      </c>
      <c r="C64" s="20">
        <f t="shared" si="13"/>
        <v>0</v>
      </c>
      <c r="D64" s="20">
        <f t="shared" si="14"/>
        <v>0</v>
      </c>
      <c r="E64" s="20">
        <f t="shared" si="15"/>
        <v>0</v>
      </c>
      <c r="F64" s="20">
        <f t="shared" si="16"/>
        <v>0</v>
      </c>
      <c r="G64" s="21">
        <f t="shared" si="17"/>
        <v>1.22E-4</v>
      </c>
      <c r="I64" s="19">
        <v>55</v>
      </c>
      <c r="J64" s="20">
        <f t="shared" si="18"/>
        <v>0</v>
      </c>
      <c r="K64" s="20">
        <f t="shared" si="19"/>
        <v>0</v>
      </c>
      <c r="L64" s="20">
        <f t="shared" si="20"/>
        <v>0</v>
      </c>
      <c r="M64" s="20">
        <f t="shared" si="21"/>
        <v>0</v>
      </c>
      <c r="N64" s="20">
        <f t="shared" si="22"/>
        <v>0</v>
      </c>
      <c r="O64" s="21">
        <f t="shared" si="23"/>
        <v>4.8999999999999998E-5</v>
      </c>
    </row>
    <row r="65" spans="1:15">
      <c r="A65" s="19">
        <v>56</v>
      </c>
      <c r="B65" s="20">
        <f t="shared" si="12"/>
        <v>0</v>
      </c>
      <c r="C65" s="20">
        <f t="shared" si="13"/>
        <v>0</v>
      </c>
      <c r="D65" s="20">
        <f t="shared" si="14"/>
        <v>0</v>
      </c>
      <c r="E65" s="20">
        <f t="shared" si="15"/>
        <v>0</v>
      </c>
      <c r="F65" s="20">
        <f t="shared" si="16"/>
        <v>0</v>
      </c>
      <c r="G65" s="21">
        <f t="shared" si="17"/>
        <v>1.21E-4</v>
      </c>
      <c r="I65" s="19">
        <v>56</v>
      </c>
      <c r="J65" s="20">
        <f t="shared" si="18"/>
        <v>0</v>
      </c>
      <c r="K65" s="20">
        <f t="shared" si="19"/>
        <v>0</v>
      </c>
      <c r="L65" s="20">
        <f t="shared" si="20"/>
        <v>0</v>
      </c>
      <c r="M65" s="20">
        <f t="shared" si="21"/>
        <v>0</v>
      </c>
      <c r="N65" s="20">
        <f t="shared" si="22"/>
        <v>0</v>
      </c>
      <c r="O65" s="21">
        <f t="shared" si="23"/>
        <v>4.7999999999999994E-5</v>
      </c>
    </row>
    <row r="66" spans="1:15">
      <c r="A66" s="19">
        <v>57</v>
      </c>
      <c r="B66" s="20">
        <f t="shared" si="12"/>
        <v>0</v>
      </c>
      <c r="C66" s="20">
        <f t="shared" si="13"/>
        <v>0</v>
      </c>
      <c r="D66" s="20">
        <f t="shared" si="14"/>
        <v>0</v>
      </c>
      <c r="E66" s="20">
        <f t="shared" si="15"/>
        <v>0</v>
      </c>
      <c r="F66" s="20">
        <f t="shared" si="16"/>
        <v>0</v>
      </c>
      <c r="G66" s="21">
        <f t="shared" si="17"/>
        <v>1.1999999999999999E-4</v>
      </c>
      <c r="I66" s="19">
        <v>57</v>
      </c>
      <c r="J66" s="20">
        <f t="shared" si="18"/>
        <v>0</v>
      </c>
      <c r="K66" s="20">
        <f t="shared" si="19"/>
        <v>0</v>
      </c>
      <c r="L66" s="20">
        <f t="shared" si="20"/>
        <v>0</v>
      </c>
      <c r="M66" s="20">
        <f t="shared" si="21"/>
        <v>0</v>
      </c>
      <c r="N66" s="20">
        <f t="shared" si="22"/>
        <v>0</v>
      </c>
      <c r="O66" s="21">
        <f t="shared" si="23"/>
        <v>4.6999999999999997E-5</v>
      </c>
    </row>
    <row r="67" spans="1:15">
      <c r="A67" s="19">
        <v>58</v>
      </c>
      <c r="B67" s="20">
        <f t="shared" si="12"/>
        <v>0</v>
      </c>
      <c r="C67" s="20">
        <f t="shared" si="13"/>
        <v>0</v>
      </c>
      <c r="D67" s="20">
        <f t="shared" si="14"/>
        <v>0</v>
      </c>
      <c r="E67" s="20">
        <f t="shared" si="15"/>
        <v>0</v>
      </c>
      <c r="F67" s="20">
        <f t="shared" si="16"/>
        <v>0</v>
      </c>
      <c r="G67" s="21">
        <f t="shared" si="17"/>
        <v>1.1899999999999999E-4</v>
      </c>
      <c r="I67" s="19">
        <v>58</v>
      </c>
      <c r="J67" s="20">
        <f t="shared" si="18"/>
        <v>0</v>
      </c>
      <c r="K67" s="20">
        <f t="shared" si="19"/>
        <v>0</v>
      </c>
      <c r="L67" s="20">
        <f t="shared" si="20"/>
        <v>0</v>
      </c>
      <c r="M67" s="20">
        <f t="shared" si="21"/>
        <v>0</v>
      </c>
      <c r="N67" s="20">
        <f t="shared" si="22"/>
        <v>0</v>
      </c>
      <c r="O67" s="21">
        <f t="shared" si="23"/>
        <v>4.6E-5</v>
      </c>
    </row>
    <row r="68" spans="1:15">
      <c r="A68" s="19">
        <v>59</v>
      </c>
      <c r="B68" s="20">
        <f t="shared" si="12"/>
        <v>0</v>
      </c>
      <c r="C68" s="20">
        <f t="shared" si="13"/>
        <v>0</v>
      </c>
      <c r="D68" s="20">
        <f t="shared" si="14"/>
        <v>0</v>
      </c>
      <c r="E68" s="20">
        <f t="shared" si="15"/>
        <v>0</v>
      </c>
      <c r="F68" s="20">
        <f t="shared" si="16"/>
        <v>0</v>
      </c>
      <c r="G68" s="21">
        <f t="shared" si="17"/>
        <v>1.18E-4</v>
      </c>
      <c r="I68" s="19">
        <v>59</v>
      </c>
      <c r="J68" s="20">
        <f t="shared" si="18"/>
        <v>0</v>
      </c>
      <c r="K68" s="20">
        <f t="shared" si="19"/>
        <v>0</v>
      </c>
      <c r="L68" s="20">
        <f t="shared" si="20"/>
        <v>0</v>
      </c>
      <c r="M68" s="20">
        <f t="shared" si="21"/>
        <v>0</v>
      </c>
      <c r="N68" s="20">
        <f t="shared" si="22"/>
        <v>0</v>
      </c>
      <c r="O68" s="21">
        <f t="shared" si="23"/>
        <v>4.4999999999999996E-5</v>
      </c>
    </row>
    <row r="69" spans="1:15">
      <c r="A69" s="19">
        <v>60</v>
      </c>
      <c r="B69" s="20">
        <f t="shared" si="12"/>
        <v>0</v>
      </c>
      <c r="C69" s="20">
        <f t="shared" si="13"/>
        <v>0</v>
      </c>
      <c r="D69" s="20">
        <f t="shared" si="14"/>
        <v>0</v>
      </c>
      <c r="E69" s="20">
        <f t="shared" si="15"/>
        <v>0</v>
      </c>
      <c r="F69" s="20">
        <f t="shared" si="16"/>
        <v>0</v>
      </c>
      <c r="G69" s="21">
        <f t="shared" si="17"/>
        <v>1.17E-4</v>
      </c>
      <c r="I69" s="19">
        <v>60</v>
      </c>
      <c r="J69" s="20">
        <f t="shared" si="18"/>
        <v>0</v>
      </c>
      <c r="K69" s="20">
        <f t="shared" si="19"/>
        <v>0</v>
      </c>
      <c r="L69" s="20">
        <f t="shared" si="20"/>
        <v>0</v>
      </c>
      <c r="M69" s="20">
        <f t="shared" si="21"/>
        <v>0</v>
      </c>
      <c r="N69" s="20">
        <f t="shared" si="22"/>
        <v>0</v>
      </c>
      <c r="O69" s="21">
        <f t="shared" si="23"/>
        <v>4.3999999999999999E-5</v>
      </c>
    </row>
    <row r="70" spans="1:15">
      <c r="A70" s="19">
        <v>61</v>
      </c>
      <c r="B70" s="20">
        <f t="shared" si="12"/>
        <v>0</v>
      </c>
      <c r="C70" s="20">
        <f t="shared" si="13"/>
        <v>0</v>
      </c>
      <c r="D70" s="20">
        <f t="shared" si="14"/>
        <v>0</v>
      </c>
      <c r="E70" s="20">
        <f t="shared" si="15"/>
        <v>0</v>
      </c>
      <c r="F70" s="20">
        <f t="shared" si="16"/>
        <v>0</v>
      </c>
      <c r="G70" s="21">
        <f t="shared" si="17"/>
        <v>1.16E-4</v>
      </c>
      <c r="I70" s="19">
        <v>61</v>
      </c>
      <c r="J70" s="20">
        <f t="shared" si="18"/>
        <v>0</v>
      </c>
      <c r="K70" s="20">
        <f t="shared" si="19"/>
        <v>0</v>
      </c>
      <c r="L70" s="20">
        <f t="shared" si="20"/>
        <v>0</v>
      </c>
      <c r="M70" s="20">
        <f t="shared" si="21"/>
        <v>0</v>
      </c>
      <c r="N70" s="20">
        <f t="shared" si="22"/>
        <v>0</v>
      </c>
      <c r="O70" s="21">
        <f t="shared" si="23"/>
        <v>4.2999999999999995E-5</v>
      </c>
    </row>
    <row r="71" spans="1:15">
      <c r="A71" s="19">
        <v>62</v>
      </c>
      <c r="B71" s="20">
        <f t="shared" si="12"/>
        <v>0</v>
      </c>
      <c r="C71" s="20">
        <f t="shared" si="13"/>
        <v>0</v>
      </c>
      <c r="D71" s="20">
        <f t="shared" si="14"/>
        <v>0</v>
      </c>
      <c r="E71" s="20">
        <f t="shared" si="15"/>
        <v>0</v>
      </c>
      <c r="F71" s="20">
        <f t="shared" si="16"/>
        <v>0</v>
      </c>
      <c r="G71" s="21">
        <f t="shared" si="17"/>
        <v>1.1499999999999999E-4</v>
      </c>
      <c r="I71" s="19">
        <v>62</v>
      </c>
      <c r="J71" s="20">
        <f t="shared" si="18"/>
        <v>0</v>
      </c>
      <c r="K71" s="20">
        <f t="shared" si="19"/>
        <v>0</v>
      </c>
      <c r="L71" s="20">
        <f t="shared" si="20"/>
        <v>0</v>
      </c>
      <c r="M71" s="20">
        <f t="shared" si="21"/>
        <v>0</v>
      </c>
      <c r="N71" s="20">
        <f t="shared" si="22"/>
        <v>0</v>
      </c>
      <c r="O71" s="21">
        <f t="shared" si="23"/>
        <v>4.1999999999999998E-5</v>
      </c>
    </row>
    <row r="72" spans="1:15">
      <c r="A72" s="19">
        <v>63</v>
      </c>
      <c r="B72" s="20">
        <f t="shared" si="12"/>
        <v>0</v>
      </c>
      <c r="C72" s="20">
        <f t="shared" si="13"/>
        <v>0</v>
      </c>
      <c r="D72" s="20">
        <f t="shared" si="14"/>
        <v>0</v>
      </c>
      <c r="E72" s="20">
        <f t="shared" si="15"/>
        <v>0</v>
      </c>
      <c r="F72" s="20">
        <f t="shared" si="16"/>
        <v>0</v>
      </c>
      <c r="G72" s="21">
        <f t="shared" si="17"/>
        <v>1.1399999999999999E-4</v>
      </c>
      <c r="I72" s="19">
        <v>63</v>
      </c>
      <c r="J72" s="20">
        <f t="shared" si="18"/>
        <v>0</v>
      </c>
      <c r="K72" s="20">
        <f t="shared" si="19"/>
        <v>0</v>
      </c>
      <c r="L72" s="20">
        <f t="shared" si="20"/>
        <v>0</v>
      </c>
      <c r="M72" s="20">
        <f t="shared" si="21"/>
        <v>0</v>
      </c>
      <c r="N72" s="20">
        <f t="shared" si="22"/>
        <v>0</v>
      </c>
      <c r="O72" s="21">
        <f t="shared" si="23"/>
        <v>4.1E-5</v>
      </c>
    </row>
    <row r="73" spans="1:15">
      <c r="A73" s="19">
        <v>64</v>
      </c>
      <c r="B73" s="20">
        <f t="shared" si="12"/>
        <v>0</v>
      </c>
      <c r="C73" s="20">
        <f t="shared" si="13"/>
        <v>0</v>
      </c>
      <c r="D73" s="20">
        <f t="shared" si="14"/>
        <v>0</v>
      </c>
      <c r="E73" s="20">
        <f t="shared" si="15"/>
        <v>0</v>
      </c>
      <c r="F73" s="20">
        <f t="shared" si="16"/>
        <v>0</v>
      </c>
      <c r="G73" s="21">
        <f t="shared" si="17"/>
        <v>1.13E-4</v>
      </c>
      <c r="I73" s="19">
        <v>64</v>
      </c>
      <c r="J73" s="20">
        <f t="shared" si="18"/>
        <v>0</v>
      </c>
      <c r="K73" s="20">
        <f t="shared" si="19"/>
        <v>0</v>
      </c>
      <c r="L73" s="20">
        <f t="shared" si="20"/>
        <v>0</v>
      </c>
      <c r="M73" s="20">
        <f t="shared" si="21"/>
        <v>0</v>
      </c>
      <c r="N73" s="20">
        <f t="shared" si="22"/>
        <v>0</v>
      </c>
      <c r="O73" s="21">
        <f t="shared" si="23"/>
        <v>3.9999999999999996E-5</v>
      </c>
    </row>
    <row r="74" spans="1:15">
      <c r="A74" s="19">
        <v>65</v>
      </c>
      <c r="B74" s="20">
        <f t="shared" ref="B74:B89" si="24">IF(G74="","",VLOOKUP(G74,tcalcm8,2,FALSE))</f>
        <v>0</v>
      </c>
      <c r="C74" s="20">
        <f t="shared" ref="C74:C89" si="25">IF(G74="","",VLOOKUP(G74,tcalcm8,3,FALSE))</f>
        <v>0</v>
      </c>
      <c r="D74" s="20">
        <f t="shared" ref="D74:D89" si="26">IF(G74="","",VLOOKUP(G74,tcalcm8,4,FALSE))</f>
        <v>0</v>
      </c>
      <c r="E74" s="20">
        <f t="shared" ref="E74:E89" si="27">IF(G74="","",VLOOKUP(G74,tcalcm8,5,FALSE))</f>
        <v>0</v>
      </c>
      <c r="F74" s="20">
        <f t="shared" ref="F74:F89" si="28">IF(G74="","",VLOOKUP(G74,tcalcm8,6,FALSE))</f>
        <v>0</v>
      </c>
      <c r="G74" s="21">
        <f t="shared" ref="G74:G89" si="29">IF(LARGE(tpointm8,A74)=0,"",LARGE(tpointm8,A74))</f>
        <v>1.12E-4</v>
      </c>
      <c r="I74" s="19">
        <v>65</v>
      </c>
      <c r="J74" s="20">
        <f t="shared" ref="J74:J89" si="30">IF(O74="","",VLOOKUP(O74,tcalcf8,2,FALSE))</f>
        <v>0</v>
      </c>
      <c r="K74" s="20">
        <f t="shared" ref="K74:K89" si="31">IF(O74="","",VLOOKUP(O74,tcalcf8,3,FALSE))</f>
        <v>0</v>
      </c>
      <c r="L74" s="20">
        <f t="shared" ref="L74:L89" si="32">IF(O74="","",VLOOKUP(O74,tcalcf8,4,FALSE))</f>
        <v>0</v>
      </c>
      <c r="M74" s="20">
        <f t="shared" ref="M74:M89" si="33">IF(O74="","",VLOOKUP(O74,tcalcf8,5,FALSE))</f>
        <v>0</v>
      </c>
      <c r="N74" s="20">
        <f t="shared" ref="N74:N89" si="34">IF(O74="","",VLOOKUP(O74,tcalcf8,6,FALSE))</f>
        <v>0</v>
      </c>
      <c r="O74" s="21">
        <f t="shared" ref="O74:O89" si="35">IF(LARGE(tpointf8,I74)=0,"",LARGE(tpointf8,I74))</f>
        <v>3.8999999999999999E-5</v>
      </c>
    </row>
    <row r="75" spans="1:15">
      <c r="A75" s="19">
        <v>66</v>
      </c>
      <c r="B75" s="20">
        <f t="shared" si="24"/>
        <v>0</v>
      </c>
      <c r="C75" s="20">
        <f t="shared" si="25"/>
        <v>0</v>
      </c>
      <c r="D75" s="20">
        <f t="shared" si="26"/>
        <v>0</v>
      </c>
      <c r="E75" s="20">
        <f t="shared" si="27"/>
        <v>0</v>
      </c>
      <c r="F75" s="20">
        <f t="shared" si="28"/>
        <v>0</v>
      </c>
      <c r="G75" s="21">
        <f t="shared" si="29"/>
        <v>1.11E-4</v>
      </c>
      <c r="I75" s="19">
        <v>66</v>
      </c>
      <c r="J75" s="20">
        <f t="shared" si="30"/>
        <v>0</v>
      </c>
      <c r="K75" s="20">
        <f t="shared" si="31"/>
        <v>0</v>
      </c>
      <c r="L75" s="20">
        <f t="shared" si="32"/>
        <v>0</v>
      </c>
      <c r="M75" s="20">
        <f t="shared" si="33"/>
        <v>0</v>
      </c>
      <c r="N75" s="20">
        <f t="shared" si="34"/>
        <v>0</v>
      </c>
      <c r="O75" s="21">
        <f t="shared" si="35"/>
        <v>3.4999999999999997E-5</v>
      </c>
    </row>
    <row r="76" spans="1:15">
      <c r="A76" s="19">
        <v>67</v>
      </c>
      <c r="B76" s="20">
        <f t="shared" si="24"/>
        <v>0</v>
      </c>
      <c r="C76" s="20">
        <f t="shared" si="25"/>
        <v>0</v>
      </c>
      <c r="D76" s="20">
        <f t="shared" si="26"/>
        <v>0</v>
      </c>
      <c r="E76" s="20">
        <f t="shared" si="27"/>
        <v>0</v>
      </c>
      <c r="F76" s="20">
        <f t="shared" si="28"/>
        <v>0</v>
      </c>
      <c r="G76" s="21">
        <f t="shared" si="29"/>
        <v>1.0999999999999999E-4</v>
      </c>
      <c r="I76" s="19">
        <v>67</v>
      </c>
      <c r="J76" s="20">
        <f t="shared" si="30"/>
        <v>0</v>
      </c>
      <c r="K76" s="20">
        <f t="shared" si="31"/>
        <v>0</v>
      </c>
      <c r="L76" s="20">
        <f t="shared" si="32"/>
        <v>0</v>
      </c>
      <c r="M76" s="20">
        <f t="shared" si="33"/>
        <v>0</v>
      </c>
      <c r="N76" s="20">
        <f t="shared" si="34"/>
        <v>0</v>
      </c>
      <c r="O76" s="21">
        <f t="shared" si="35"/>
        <v>3.3000000000000003E-5</v>
      </c>
    </row>
    <row r="77" spans="1:15">
      <c r="A77" s="19">
        <v>68</v>
      </c>
      <c r="B77" s="20">
        <f t="shared" si="24"/>
        <v>0</v>
      </c>
      <c r="C77" s="20">
        <f t="shared" si="25"/>
        <v>0</v>
      </c>
      <c r="D77" s="20">
        <f t="shared" si="26"/>
        <v>0</v>
      </c>
      <c r="E77" s="20">
        <f t="shared" si="27"/>
        <v>0</v>
      </c>
      <c r="F77" s="20">
        <f t="shared" si="28"/>
        <v>0</v>
      </c>
      <c r="G77" s="21">
        <f t="shared" si="29"/>
        <v>1.0899999999999999E-4</v>
      </c>
      <c r="I77" s="19">
        <v>68</v>
      </c>
      <c r="J77" s="20">
        <f t="shared" si="30"/>
        <v>0</v>
      </c>
      <c r="K77" s="20">
        <f t="shared" si="31"/>
        <v>0</v>
      </c>
      <c r="L77" s="20">
        <f t="shared" si="32"/>
        <v>0</v>
      </c>
      <c r="M77" s="20">
        <f t="shared" si="33"/>
        <v>0</v>
      </c>
      <c r="N77" s="20">
        <f t="shared" si="34"/>
        <v>0</v>
      </c>
      <c r="O77" s="21">
        <f t="shared" si="35"/>
        <v>3.1999999999999999E-5</v>
      </c>
    </row>
    <row r="78" spans="1:15">
      <c r="A78" s="19">
        <v>69</v>
      </c>
      <c r="B78" s="20">
        <f t="shared" si="24"/>
        <v>0</v>
      </c>
      <c r="C78" s="20">
        <f t="shared" si="25"/>
        <v>0</v>
      </c>
      <c r="D78" s="20">
        <f t="shared" si="26"/>
        <v>0</v>
      </c>
      <c r="E78" s="20">
        <f t="shared" si="27"/>
        <v>0</v>
      </c>
      <c r="F78" s="20">
        <f t="shared" si="28"/>
        <v>0</v>
      </c>
      <c r="G78" s="21">
        <f t="shared" si="29"/>
        <v>1.08E-4</v>
      </c>
      <c r="I78" s="19">
        <v>69</v>
      </c>
      <c r="J78" s="20">
        <f t="shared" si="30"/>
        <v>0</v>
      </c>
      <c r="K78" s="20">
        <f t="shared" si="31"/>
        <v>0</v>
      </c>
      <c r="L78" s="20">
        <f t="shared" si="32"/>
        <v>0</v>
      </c>
      <c r="M78" s="20">
        <f t="shared" si="33"/>
        <v>0</v>
      </c>
      <c r="N78" s="20">
        <f t="shared" si="34"/>
        <v>0</v>
      </c>
      <c r="O78" s="21">
        <f t="shared" si="35"/>
        <v>3.1000000000000001E-5</v>
      </c>
    </row>
    <row r="79" spans="1:15">
      <c r="A79" s="19">
        <v>70</v>
      </c>
      <c r="B79" s="20">
        <f t="shared" si="24"/>
        <v>0</v>
      </c>
      <c r="C79" s="20">
        <f t="shared" si="25"/>
        <v>0</v>
      </c>
      <c r="D79" s="20">
        <f t="shared" si="26"/>
        <v>0</v>
      </c>
      <c r="E79" s="20">
        <f t="shared" si="27"/>
        <v>0</v>
      </c>
      <c r="F79" s="20">
        <f t="shared" si="28"/>
        <v>0</v>
      </c>
      <c r="G79" s="21">
        <f t="shared" si="29"/>
        <v>1.06E-4</v>
      </c>
      <c r="I79" s="19">
        <v>70</v>
      </c>
      <c r="J79" s="20">
        <f t="shared" si="30"/>
        <v>0</v>
      </c>
      <c r="K79" s="20">
        <f t="shared" si="31"/>
        <v>0</v>
      </c>
      <c r="L79" s="20">
        <f t="shared" si="32"/>
        <v>0</v>
      </c>
      <c r="M79" s="20">
        <f t="shared" si="33"/>
        <v>0</v>
      </c>
      <c r="N79" s="20">
        <f t="shared" si="34"/>
        <v>0</v>
      </c>
      <c r="O79" s="21">
        <f t="shared" si="35"/>
        <v>2.9E-5</v>
      </c>
    </row>
    <row r="80" spans="1:15">
      <c r="A80" s="19">
        <v>71</v>
      </c>
      <c r="B80" s="20">
        <f t="shared" si="24"/>
        <v>0</v>
      </c>
      <c r="C80" s="20">
        <f t="shared" si="25"/>
        <v>0</v>
      </c>
      <c r="D80" s="20">
        <f t="shared" si="26"/>
        <v>0</v>
      </c>
      <c r="E80" s="20">
        <f t="shared" si="27"/>
        <v>0</v>
      </c>
      <c r="F80" s="20">
        <f t="shared" si="28"/>
        <v>0</v>
      </c>
      <c r="G80" s="21">
        <f t="shared" si="29"/>
        <v>1.0499999999999999E-4</v>
      </c>
      <c r="I80" s="19">
        <v>71</v>
      </c>
      <c r="J80" s="20">
        <f t="shared" si="30"/>
        <v>0</v>
      </c>
      <c r="K80" s="20">
        <f t="shared" si="31"/>
        <v>0</v>
      </c>
      <c r="L80" s="20">
        <f t="shared" si="32"/>
        <v>0</v>
      </c>
      <c r="M80" s="20">
        <f t="shared" si="33"/>
        <v>0</v>
      </c>
      <c r="N80" s="20">
        <f t="shared" si="34"/>
        <v>0</v>
      </c>
      <c r="O80" s="21">
        <f t="shared" si="35"/>
        <v>2.8000000000000003E-5</v>
      </c>
    </row>
    <row r="81" spans="1:15">
      <c r="A81" s="19">
        <v>72</v>
      </c>
      <c r="B81" s="20">
        <f t="shared" si="24"/>
        <v>0</v>
      </c>
      <c r="C81" s="20">
        <f t="shared" si="25"/>
        <v>0</v>
      </c>
      <c r="D81" s="20">
        <f t="shared" si="26"/>
        <v>0</v>
      </c>
      <c r="E81" s="20">
        <f t="shared" si="27"/>
        <v>0</v>
      </c>
      <c r="F81" s="20">
        <f t="shared" si="28"/>
        <v>0</v>
      </c>
      <c r="G81" s="21">
        <f t="shared" si="29"/>
        <v>1.0399999999999999E-4</v>
      </c>
      <c r="I81" s="19">
        <v>72</v>
      </c>
      <c r="J81" s="20">
        <f t="shared" si="30"/>
        <v>0</v>
      </c>
      <c r="K81" s="20">
        <f t="shared" si="31"/>
        <v>0</v>
      </c>
      <c r="L81" s="20">
        <f t="shared" si="32"/>
        <v>0</v>
      </c>
      <c r="M81" s="20">
        <f t="shared" si="33"/>
        <v>0</v>
      </c>
      <c r="N81" s="20">
        <f t="shared" si="34"/>
        <v>0</v>
      </c>
      <c r="O81" s="21">
        <f t="shared" si="35"/>
        <v>2.6999999999999999E-5</v>
      </c>
    </row>
    <row r="82" spans="1:15">
      <c r="A82" s="19">
        <v>73</v>
      </c>
      <c r="B82" s="20">
        <f t="shared" si="24"/>
        <v>0</v>
      </c>
      <c r="C82" s="20">
        <f t="shared" si="25"/>
        <v>0</v>
      </c>
      <c r="D82" s="20">
        <f t="shared" si="26"/>
        <v>0</v>
      </c>
      <c r="E82" s="20">
        <f t="shared" si="27"/>
        <v>0</v>
      </c>
      <c r="F82" s="20">
        <f t="shared" si="28"/>
        <v>0</v>
      </c>
      <c r="G82" s="21">
        <f t="shared" si="29"/>
        <v>1.03E-4</v>
      </c>
      <c r="I82" s="19">
        <v>73</v>
      </c>
      <c r="J82" s="20">
        <f t="shared" si="30"/>
        <v>0</v>
      </c>
      <c r="K82" s="20">
        <f t="shared" si="31"/>
        <v>0</v>
      </c>
      <c r="L82" s="20">
        <f t="shared" si="32"/>
        <v>0</v>
      </c>
      <c r="M82" s="20">
        <f t="shared" si="33"/>
        <v>0</v>
      </c>
      <c r="N82" s="20">
        <f t="shared" si="34"/>
        <v>0</v>
      </c>
      <c r="O82" s="21">
        <f t="shared" si="35"/>
        <v>2.6000000000000002E-5</v>
      </c>
    </row>
    <row r="83" spans="1:15">
      <c r="A83" s="19">
        <v>74</v>
      </c>
      <c r="B83" s="20">
        <f t="shared" si="24"/>
        <v>0</v>
      </c>
      <c r="C83" s="20">
        <f t="shared" si="25"/>
        <v>0</v>
      </c>
      <c r="D83" s="20">
        <f t="shared" si="26"/>
        <v>0</v>
      </c>
      <c r="E83" s="20">
        <f t="shared" si="27"/>
        <v>0</v>
      </c>
      <c r="F83" s="20">
        <f t="shared" si="28"/>
        <v>0</v>
      </c>
      <c r="G83" s="21">
        <f t="shared" si="29"/>
        <v>1.02E-4</v>
      </c>
      <c r="I83" s="19">
        <v>74</v>
      </c>
      <c r="J83" s="20">
        <f t="shared" si="30"/>
        <v>0</v>
      </c>
      <c r="K83" s="20">
        <f t="shared" si="31"/>
        <v>0</v>
      </c>
      <c r="L83" s="20">
        <f t="shared" si="32"/>
        <v>0</v>
      </c>
      <c r="M83" s="20">
        <f t="shared" si="33"/>
        <v>0</v>
      </c>
      <c r="N83" s="20">
        <f t="shared" si="34"/>
        <v>0</v>
      </c>
      <c r="O83" s="21">
        <f t="shared" si="35"/>
        <v>2.3E-5</v>
      </c>
    </row>
    <row r="84" spans="1:15">
      <c r="A84" s="19">
        <v>75</v>
      </c>
      <c r="B84" s="20">
        <f t="shared" si="24"/>
        <v>0</v>
      </c>
      <c r="C84" s="20">
        <f t="shared" si="25"/>
        <v>0</v>
      </c>
      <c r="D84" s="20">
        <f t="shared" si="26"/>
        <v>0</v>
      </c>
      <c r="E84" s="20">
        <f t="shared" si="27"/>
        <v>0</v>
      </c>
      <c r="F84" s="20">
        <f t="shared" si="28"/>
        <v>0</v>
      </c>
      <c r="G84" s="21">
        <f t="shared" si="29"/>
        <v>1.0099999999999999E-4</v>
      </c>
      <c r="I84" s="19">
        <v>75</v>
      </c>
      <c r="J84" s="20">
        <f t="shared" si="30"/>
        <v>0</v>
      </c>
      <c r="K84" s="20">
        <f t="shared" si="31"/>
        <v>0</v>
      </c>
      <c r="L84" s="20">
        <f t="shared" si="32"/>
        <v>0</v>
      </c>
      <c r="M84" s="20">
        <f t="shared" si="33"/>
        <v>0</v>
      </c>
      <c r="N84" s="20">
        <f t="shared" si="34"/>
        <v>0</v>
      </c>
      <c r="O84" s="21">
        <f t="shared" si="35"/>
        <v>2.1999999999999999E-5</v>
      </c>
    </row>
    <row r="85" spans="1:15">
      <c r="A85" s="19">
        <v>76</v>
      </c>
      <c r="B85" s="20">
        <f t="shared" si="24"/>
        <v>0</v>
      </c>
      <c r="C85" s="20">
        <f t="shared" si="25"/>
        <v>0</v>
      </c>
      <c r="D85" s="20">
        <f t="shared" si="26"/>
        <v>0</v>
      </c>
      <c r="E85" s="20">
        <f t="shared" si="27"/>
        <v>0</v>
      </c>
      <c r="F85" s="20">
        <f t="shared" si="28"/>
        <v>0</v>
      </c>
      <c r="G85" s="21">
        <f t="shared" si="29"/>
        <v>9.9999999999999991E-5</v>
      </c>
      <c r="I85" s="19">
        <v>76</v>
      </c>
      <c r="J85" s="20">
        <f t="shared" si="30"/>
        <v>0</v>
      </c>
      <c r="K85" s="20">
        <f t="shared" si="31"/>
        <v>0</v>
      </c>
      <c r="L85" s="20">
        <f t="shared" si="32"/>
        <v>0</v>
      </c>
      <c r="M85" s="20">
        <f t="shared" si="33"/>
        <v>0</v>
      </c>
      <c r="N85" s="20">
        <f t="shared" si="34"/>
        <v>0</v>
      </c>
      <c r="O85" s="21">
        <f t="shared" si="35"/>
        <v>1.9999999999999998E-5</v>
      </c>
    </row>
    <row r="86" spans="1:15">
      <c r="A86" s="19">
        <v>77</v>
      </c>
      <c r="B86" s="20">
        <f t="shared" si="24"/>
        <v>0</v>
      </c>
      <c r="C86" s="20">
        <f t="shared" si="25"/>
        <v>0</v>
      </c>
      <c r="D86" s="20">
        <f t="shared" si="26"/>
        <v>0</v>
      </c>
      <c r="E86" s="20">
        <f t="shared" si="27"/>
        <v>0</v>
      </c>
      <c r="F86" s="20">
        <f t="shared" si="28"/>
        <v>0</v>
      </c>
      <c r="G86" s="21">
        <f t="shared" si="29"/>
        <v>9.5999999999999989E-5</v>
      </c>
      <c r="I86" s="19">
        <v>77</v>
      </c>
      <c r="J86" s="20">
        <f t="shared" si="30"/>
        <v>0</v>
      </c>
      <c r="K86" s="20">
        <f t="shared" si="31"/>
        <v>0</v>
      </c>
      <c r="L86" s="20">
        <f t="shared" si="32"/>
        <v>0</v>
      </c>
      <c r="M86" s="20">
        <f t="shared" si="33"/>
        <v>0</v>
      </c>
      <c r="N86" s="20">
        <f t="shared" si="34"/>
        <v>0</v>
      </c>
      <c r="O86" s="21">
        <f t="shared" si="35"/>
        <v>1.7E-5</v>
      </c>
    </row>
    <row r="87" spans="1:15">
      <c r="A87" s="19">
        <v>78</v>
      </c>
      <c r="B87" s="20">
        <f t="shared" si="24"/>
        <v>0</v>
      </c>
      <c r="C87" s="20">
        <f t="shared" si="25"/>
        <v>0</v>
      </c>
      <c r="D87" s="20">
        <f t="shared" si="26"/>
        <v>0</v>
      </c>
      <c r="E87" s="20">
        <f t="shared" si="27"/>
        <v>0</v>
      </c>
      <c r="F87" s="20">
        <f t="shared" si="28"/>
        <v>0</v>
      </c>
      <c r="G87" s="21">
        <f t="shared" si="29"/>
        <v>9.4999999999999992E-5</v>
      </c>
      <c r="I87" s="19">
        <v>78</v>
      </c>
      <c r="J87" s="20">
        <f t="shared" si="30"/>
        <v>0</v>
      </c>
      <c r="K87" s="20">
        <f t="shared" si="31"/>
        <v>0</v>
      </c>
      <c r="L87" s="20">
        <f t="shared" si="32"/>
        <v>0</v>
      </c>
      <c r="M87" s="20">
        <f t="shared" si="33"/>
        <v>0</v>
      </c>
      <c r="N87" s="20">
        <f t="shared" si="34"/>
        <v>0</v>
      </c>
      <c r="O87" s="21">
        <f t="shared" si="35"/>
        <v>1.5E-5</v>
      </c>
    </row>
    <row r="88" spans="1:15">
      <c r="A88" s="19">
        <v>79</v>
      </c>
      <c r="B88" s="20">
        <f t="shared" si="24"/>
        <v>0</v>
      </c>
      <c r="C88" s="20">
        <f t="shared" si="25"/>
        <v>0</v>
      </c>
      <c r="D88" s="20">
        <f t="shared" si="26"/>
        <v>0</v>
      </c>
      <c r="E88" s="20">
        <f t="shared" si="27"/>
        <v>0</v>
      </c>
      <c r="F88" s="20">
        <f t="shared" si="28"/>
        <v>0</v>
      </c>
      <c r="G88" s="21">
        <f t="shared" si="29"/>
        <v>9.2999999999999997E-5</v>
      </c>
      <c r="I88" s="19">
        <v>79</v>
      </c>
      <c r="J88" s="20">
        <f t="shared" si="30"/>
        <v>0</v>
      </c>
      <c r="K88" s="20">
        <f t="shared" si="31"/>
        <v>0</v>
      </c>
      <c r="L88" s="20">
        <f t="shared" si="32"/>
        <v>0</v>
      </c>
      <c r="M88" s="20">
        <f t="shared" si="33"/>
        <v>0</v>
      </c>
      <c r="N88" s="20">
        <f t="shared" si="34"/>
        <v>0</v>
      </c>
      <c r="O88" s="21">
        <f t="shared" si="35"/>
        <v>1.4000000000000001E-5</v>
      </c>
    </row>
    <row r="89" spans="1:15">
      <c r="A89" s="19">
        <v>80</v>
      </c>
      <c r="B89" s="20" t="str">
        <f t="shared" si="24"/>
        <v>Adam Merry</v>
      </c>
      <c r="C89" s="20" t="str">
        <f t="shared" si="25"/>
        <v>M8</v>
      </c>
      <c r="D89" s="20" t="str">
        <f t="shared" si="26"/>
        <v>Unattached</v>
      </c>
      <c r="E89" s="20">
        <f t="shared" si="27"/>
        <v>0</v>
      </c>
      <c r="F89" s="20">
        <f t="shared" si="28"/>
        <v>0</v>
      </c>
      <c r="G89" s="21">
        <f t="shared" si="29"/>
        <v>9.2E-5</v>
      </c>
      <c r="I89" s="19">
        <v>80</v>
      </c>
      <c r="J89" s="20">
        <f t="shared" si="30"/>
        <v>0</v>
      </c>
      <c r="K89" s="20">
        <f t="shared" si="31"/>
        <v>0</v>
      </c>
      <c r="L89" s="20">
        <f t="shared" si="32"/>
        <v>0</v>
      </c>
      <c r="M89" s="20">
        <f t="shared" si="33"/>
        <v>0</v>
      </c>
      <c r="N89" s="20">
        <f t="shared" si="34"/>
        <v>0</v>
      </c>
      <c r="O89" s="21">
        <f t="shared" si="35"/>
        <v>1.1000000000000001E-5</v>
      </c>
    </row>
    <row r="90" spans="1:15" ht="13.5" thickBot="1">
      <c r="I90" s="3"/>
      <c r="J90" s="3"/>
      <c r="K90" s="3"/>
      <c r="L90" s="3"/>
    </row>
    <row r="91" spans="1:15" ht="15.75">
      <c r="A91" s="107" t="s">
        <v>92</v>
      </c>
      <c r="B91" s="108"/>
      <c r="C91" s="108"/>
      <c r="D91" s="108"/>
      <c r="E91" s="108"/>
      <c r="F91" s="12"/>
      <c r="G91" s="13"/>
      <c r="I91" s="107" t="s">
        <v>95</v>
      </c>
      <c r="J91" s="108"/>
      <c r="K91" s="108"/>
      <c r="L91" s="108"/>
      <c r="M91" s="108"/>
      <c r="N91" s="12"/>
      <c r="O91" s="13"/>
    </row>
    <row r="92" spans="1:15" ht="33.75">
      <c r="A92" s="14" t="s">
        <v>6</v>
      </c>
      <c r="B92" s="15" t="s">
        <v>3</v>
      </c>
      <c r="C92" s="15" t="s">
        <v>26</v>
      </c>
      <c r="D92" s="15"/>
      <c r="E92" s="16" t="s">
        <v>7</v>
      </c>
      <c r="F92" s="16" t="s">
        <v>8</v>
      </c>
      <c r="G92" s="17" t="s">
        <v>9</v>
      </c>
      <c r="I92" s="14" t="s">
        <v>6</v>
      </c>
      <c r="J92" s="15" t="s">
        <v>3</v>
      </c>
      <c r="K92" s="15" t="s">
        <v>26</v>
      </c>
      <c r="L92" s="15"/>
      <c r="M92" s="16" t="s">
        <v>7</v>
      </c>
      <c r="N92" s="16" t="s">
        <v>8</v>
      </c>
      <c r="O92" s="17" t="s">
        <v>9</v>
      </c>
    </row>
    <row r="93" spans="1:15">
      <c r="A93" s="19">
        <v>1</v>
      </c>
      <c r="B93" s="20" t="str">
        <f t="shared" ref="B93:B124" si="36">IF(G93="","",VLOOKUP(G93,tcalcm9,2,FALSE))</f>
        <v>James Kidd</v>
      </c>
      <c r="C93" s="20" t="str">
        <f t="shared" ref="C93:C124" si="37">IF(G93="","",VLOOKUP(G93,tcalcm9,3,FALSE))</f>
        <v>M9/10</v>
      </c>
      <c r="D93" s="20" t="str">
        <f t="shared" ref="D93:D124" si="38">IF(G93="","",VLOOKUP(G93,tcalcm9,4,FALSE))</f>
        <v>Tri-Sport Epping</v>
      </c>
      <c r="E93" s="20">
        <f t="shared" ref="E93:E124" si="39">IF(G93="","",VLOOKUP(G93,tcalcm9,5,FALSE))</f>
        <v>4</v>
      </c>
      <c r="F93" s="20">
        <f t="shared" ref="F93:F124" si="40">IF(G93="","",VLOOKUP(G93,tcalcm9,6,FALSE))</f>
        <v>3</v>
      </c>
      <c r="G93" s="21">
        <f t="shared" ref="G93:G124" si="41">IF(LARGE(tpointm9,A93)=0,"",LARGE(tpointm9,A93))</f>
        <v>29988.700844971783</v>
      </c>
      <c r="I93" s="19">
        <v>1</v>
      </c>
      <c r="J93" s="20" t="str">
        <f t="shared" ref="J93:J124" si="42">IF(O93="","",VLOOKUP(O93,tcalcf9,2,FALSE))</f>
        <v>Molly McKenzie</v>
      </c>
      <c r="K93" s="20" t="str">
        <f t="shared" ref="K93:K124" si="43">IF(O93="","",VLOOKUP(O93,tcalcf9,3,FALSE))</f>
        <v>F9/10</v>
      </c>
      <c r="L93" s="20" t="str">
        <f t="shared" ref="L93:L124" si="44">IF(O93="","",VLOOKUP(O93,tcalcf9,4,FALSE))</f>
        <v>Biggleswade AC</v>
      </c>
      <c r="M93" s="20">
        <f t="shared" ref="M93:M124" si="45">IF(O93="","",VLOOKUP(O93,tcalcf9,5,FALSE))</f>
        <v>4</v>
      </c>
      <c r="N93" s="20">
        <f t="shared" ref="N93:N124" si="46">IF(O93="","",VLOOKUP(O93,tcalcf9,6,FALSE))</f>
        <v>3</v>
      </c>
      <c r="O93" s="21">
        <f t="shared" ref="O93:O124" si="47">IF(LARGE(tpointf9,I93)=0,"",LARGE(tpointf9,I93))</f>
        <v>28683.464103872455</v>
      </c>
    </row>
    <row r="94" spans="1:15">
      <c r="A94" s="19">
        <v>2</v>
      </c>
      <c r="B94" s="20" t="str">
        <f t="shared" si="36"/>
        <v>Matthew Dawe</v>
      </c>
      <c r="C94" s="20" t="str">
        <f t="shared" si="37"/>
        <v>M9/10</v>
      </c>
      <c r="D94" s="20" t="str">
        <f t="shared" si="38"/>
        <v>Tri Sport Eping</v>
      </c>
      <c r="E94" s="20">
        <f t="shared" si="39"/>
        <v>5</v>
      </c>
      <c r="F94" s="20">
        <f t="shared" si="40"/>
        <v>3</v>
      </c>
      <c r="G94" s="21">
        <f t="shared" si="41"/>
        <v>28874.003775701916</v>
      </c>
      <c r="I94" s="19">
        <v>2</v>
      </c>
      <c r="J94" s="20" t="str">
        <f t="shared" si="42"/>
        <v>Sophie Jones</v>
      </c>
      <c r="K94" s="20" t="str">
        <f t="shared" si="43"/>
        <v>F9/10</v>
      </c>
      <c r="L94" s="20" t="str">
        <f t="shared" si="44"/>
        <v>Cambridge Tri Club</v>
      </c>
      <c r="M94" s="20">
        <f t="shared" si="45"/>
        <v>3</v>
      </c>
      <c r="N94" s="20">
        <f t="shared" si="46"/>
        <v>3</v>
      </c>
      <c r="O94" s="21">
        <f t="shared" si="47"/>
        <v>26003.723287903449</v>
      </c>
    </row>
    <row r="95" spans="1:15">
      <c r="A95" s="19">
        <v>3</v>
      </c>
      <c r="B95" s="20" t="str">
        <f t="shared" si="36"/>
        <v>Adam Gough</v>
      </c>
      <c r="C95" s="20" t="str">
        <f t="shared" si="37"/>
        <v>M9/10</v>
      </c>
      <c r="D95" s="20" t="str">
        <f t="shared" si="38"/>
        <v>Cambridge Tri Club</v>
      </c>
      <c r="E95" s="20">
        <f t="shared" si="39"/>
        <v>2</v>
      </c>
      <c r="F95" s="20">
        <f t="shared" si="40"/>
        <v>2</v>
      </c>
      <c r="G95" s="21">
        <f t="shared" si="41"/>
        <v>16322.978248123991</v>
      </c>
      <c r="I95" s="19">
        <v>3</v>
      </c>
      <c r="J95" s="20" t="str">
        <f t="shared" si="42"/>
        <v>Abigail Brown</v>
      </c>
      <c r="K95" s="20" t="str">
        <f t="shared" si="43"/>
        <v>F9/10</v>
      </c>
      <c r="L95" s="20" t="str">
        <f t="shared" si="44"/>
        <v xml:space="preserve">East Essex Triathlon Club </v>
      </c>
      <c r="M95" s="20">
        <f t="shared" si="45"/>
        <v>5</v>
      </c>
      <c r="N95" s="20">
        <f t="shared" si="46"/>
        <v>3</v>
      </c>
      <c r="O95" s="21">
        <f t="shared" si="47"/>
        <v>25566.09243049044</v>
      </c>
    </row>
    <row r="96" spans="1:15">
      <c r="A96" s="19">
        <v>4</v>
      </c>
      <c r="B96" s="20" t="str">
        <f t="shared" si="36"/>
        <v>Adam Gough</v>
      </c>
      <c r="C96" s="20" t="str">
        <f t="shared" si="37"/>
        <v>M9/10</v>
      </c>
      <c r="D96" s="20" t="str">
        <f t="shared" si="38"/>
        <v xml:space="preserve">Cambridge Triathlon Club </v>
      </c>
      <c r="E96" s="20">
        <f t="shared" si="39"/>
        <v>2</v>
      </c>
      <c r="F96" s="20">
        <f t="shared" si="40"/>
        <v>2</v>
      </c>
      <c r="G96" s="21">
        <f t="shared" si="41"/>
        <v>16322.978247123991</v>
      </c>
      <c r="I96" s="19">
        <v>4</v>
      </c>
      <c r="J96" s="20" t="str">
        <f t="shared" si="42"/>
        <v>Sarah Wright</v>
      </c>
      <c r="K96" s="20" t="str">
        <f t="shared" si="43"/>
        <v>F9/10</v>
      </c>
      <c r="L96" s="20" t="str">
        <f t="shared" si="44"/>
        <v>East Essex Tri Club</v>
      </c>
      <c r="M96" s="20">
        <f t="shared" si="45"/>
        <v>4</v>
      </c>
      <c r="N96" s="20">
        <f t="shared" si="46"/>
        <v>3</v>
      </c>
      <c r="O96" s="21">
        <f t="shared" si="47"/>
        <v>22896.877758904848</v>
      </c>
    </row>
    <row r="97" spans="1:15">
      <c r="A97" s="19">
        <v>5</v>
      </c>
      <c r="B97" s="20" t="str">
        <f t="shared" si="36"/>
        <v>Jacob Marshall-Grint</v>
      </c>
      <c r="C97" s="20" t="str">
        <f t="shared" si="37"/>
        <v>M9/10</v>
      </c>
      <c r="D97" s="20" t="str">
        <f t="shared" si="38"/>
        <v>Warriors Swim Club</v>
      </c>
      <c r="E97" s="20">
        <f t="shared" si="39"/>
        <v>1</v>
      </c>
      <c r="F97" s="20">
        <f t="shared" si="40"/>
        <v>1</v>
      </c>
      <c r="G97" s="21">
        <f t="shared" si="41"/>
        <v>9778.7613369468854</v>
      </c>
      <c r="I97" s="19">
        <v>5</v>
      </c>
      <c r="J97" s="20" t="str">
        <f t="shared" si="42"/>
        <v>Rebecca Sharpe</v>
      </c>
      <c r="K97" s="20" t="str">
        <f t="shared" si="43"/>
        <v>F9/10</v>
      </c>
      <c r="L97" s="20" t="str">
        <f t="shared" si="44"/>
        <v>Cambridge Triathlon</v>
      </c>
      <c r="M97" s="20">
        <f t="shared" si="45"/>
        <v>4</v>
      </c>
      <c r="N97" s="20">
        <f t="shared" si="46"/>
        <v>3</v>
      </c>
      <c r="O97" s="21">
        <f t="shared" si="47"/>
        <v>22327.86658782059</v>
      </c>
    </row>
    <row r="98" spans="1:15">
      <c r="A98" s="19">
        <v>6</v>
      </c>
      <c r="B98" s="20" t="str">
        <f t="shared" si="36"/>
        <v>Matthew ALDOUS-HORNE</v>
      </c>
      <c r="C98" s="20" t="str">
        <f t="shared" si="37"/>
        <v>M9/10</v>
      </c>
      <c r="D98" s="20" t="str">
        <f t="shared" si="38"/>
        <v>St Andrews, Much Hadham</v>
      </c>
      <c r="E98" s="20">
        <f t="shared" si="39"/>
        <v>1</v>
      </c>
      <c r="F98" s="20">
        <f t="shared" si="40"/>
        <v>1</v>
      </c>
      <c r="G98" s="21">
        <f t="shared" si="41"/>
        <v>9089.1661626893565</v>
      </c>
      <c r="I98" s="19">
        <v>6</v>
      </c>
      <c r="J98" s="20" t="str">
        <f t="shared" si="42"/>
        <v>Hannah Edwards</v>
      </c>
      <c r="K98" s="20" t="str">
        <f t="shared" si="43"/>
        <v>F9/10</v>
      </c>
      <c r="L98" s="20" t="str">
        <f t="shared" si="44"/>
        <v>Tri Anglia</v>
      </c>
      <c r="M98" s="20">
        <f t="shared" si="45"/>
        <v>2</v>
      </c>
      <c r="N98" s="20">
        <f t="shared" si="46"/>
        <v>2</v>
      </c>
      <c r="O98" s="21">
        <f t="shared" si="47"/>
        <v>15191.571486900117</v>
      </c>
    </row>
    <row r="99" spans="1:15">
      <c r="A99" s="19">
        <v>7</v>
      </c>
      <c r="B99" s="20" t="str">
        <f t="shared" si="36"/>
        <v>Ryan McCarthy</v>
      </c>
      <c r="C99" s="20" t="str">
        <f t="shared" si="37"/>
        <v>M9/10</v>
      </c>
      <c r="D99" s="20" t="str">
        <f t="shared" si="38"/>
        <v>Trent Park Tri</v>
      </c>
      <c r="E99" s="20">
        <f t="shared" si="39"/>
        <v>1</v>
      </c>
      <c r="F99" s="20">
        <f t="shared" si="40"/>
        <v>1</v>
      </c>
      <c r="G99" s="21">
        <f t="shared" si="41"/>
        <v>8942.307997307631</v>
      </c>
      <c r="I99" s="19">
        <v>7</v>
      </c>
      <c r="J99" s="20" t="str">
        <f t="shared" si="42"/>
        <v>Alice Paisley</v>
      </c>
      <c r="K99" s="20" t="str">
        <f t="shared" si="43"/>
        <v>F9/10</v>
      </c>
      <c r="L99" s="20" t="str">
        <f t="shared" si="44"/>
        <v>East Essex Tri</v>
      </c>
      <c r="M99" s="20">
        <f t="shared" si="45"/>
        <v>2</v>
      </c>
      <c r="N99" s="20">
        <f t="shared" si="46"/>
        <v>2</v>
      </c>
      <c r="O99" s="21">
        <f t="shared" si="47"/>
        <v>14742.301635671056</v>
      </c>
    </row>
    <row r="100" spans="1:15">
      <c r="A100" s="19">
        <v>8</v>
      </c>
      <c r="B100" s="20" t="str">
        <f t="shared" si="36"/>
        <v>John Wilkinson</v>
      </c>
      <c r="C100" s="20" t="str">
        <f t="shared" si="37"/>
        <v>M9/10</v>
      </c>
      <c r="D100" s="20" t="str">
        <f t="shared" si="38"/>
        <v>Tri Anglia</v>
      </c>
      <c r="E100" s="20">
        <f t="shared" si="39"/>
        <v>1</v>
      </c>
      <c r="F100" s="20">
        <f t="shared" si="40"/>
        <v>1</v>
      </c>
      <c r="G100" s="21">
        <f t="shared" si="41"/>
        <v>7871.7723231807449</v>
      </c>
      <c r="I100" s="19">
        <v>8</v>
      </c>
      <c r="J100" s="20" t="str">
        <f t="shared" si="42"/>
        <v>Emily Payne</v>
      </c>
      <c r="K100" s="20" t="str">
        <f t="shared" si="43"/>
        <v>F9/10</v>
      </c>
      <c r="L100" s="20" t="str">
        <f t="shared" si="44"/>
        <v>East Essex Tri</v>
      </c>
      <c r="M100" s="20">
        <f t="shared" si="45"/>
        <v>2</v>
      </c>
      <c r="N100" s="20">
        <f t="shared" si="46"/>
        <v>2</v>
      </c>
      <c r="O100" s="21">
        <f t="shared" si="47"/>
        <v>14361.278048035614</v>
      </c>
    </row>
    <row r="101" spans="1:15">
      <c r="A101" s="19">
        <v>9</v>
      </c>
      <c r="B101" s="20" t="str">
        <f t="shared" si="36"/>
        <v>Elliot Bennett</v>
      </c>
      <c r="C101" s="20" t="str">
        <f t="shared" si="37"/>
        <v>M9/10</v>
      </c>
      <c r="D101" s="20" t="str">
        <f t="shared" si="38"/>
        <v>53-12 Multisports</v>
      </c>
      <c r="E101" s="20">
        <f t="shared" si="39"/>
        <v>1</v>
      </c>
      <c r="F101" s="20">
        <f t="shared" si="40"/>
        <v>1</v>
      </c>
      <c r="G101" s="21">
        <f t="shared" si="41"/>
        <v>7520.2159014231402</v>
      </c>
      <c r="I101" s="19">
        <v>9</v>
      </c>
      <c r="J101" s="20" t="str">
        <f t="shared" si="42"/>
        <v>Emily Muggleton</v>
      </c>
      <c r="K101" s="20" t="str">
        <f t="shared" si="43"/>
        <v>F9/10</v>
      </c>
      <c r="L101" s="20" t="str">
        <f t="shared" si="44"/>
        <v>East Essex Tri Club</v>
      </c>
      <c r="M101" s="20">
        <f t="shared" si="45"/>
        <v>2</v>
      </c>
      <c r="N101" s="20">
        <f t="shared" si="46"/>
        <v>2</v>
      </c>
      <c r="O101" s="21">
        <f t="shared" si="47"/>
        <v>13613.739979948083</v>
      </c>
    </row>
    <row r="102" spans="1:15">
      <c r="A102" s="19">
        <v>10</v>
      </c>
      <c r="B102" s="20" t="str">
        <f t="shared" si="36"/>
        <v>Henry KINGSMILL</v>
      </c>
      <c r="C102" s="20" t="str">
        <f t="shared" si="37"/>
        <v>M9/10</v>
      </c>
      <c r="D102" s="20" t="str">
        <f t="shared" si="38"/>
        <v xml:space="preserve">Swaffham Prior </v>
      </c>
      <c r="E102" s="20">
        <f t="shared" si="39"/>
        <v>1</v>
      </c>
      <c r="F102" s="20">
        <f t="shared" si="40"/>
        <v>1</v>
      </c>
      <c r="G102" s="21">
        <f t="shared" si="41"/>
        <v>7127.81982187218</v>
      </c>
      <c r="I102" s="19">
        <v>10</v>
      </c>
      <c r="J102" s="20" t="str">
        <f t="shared" si="42"/>
        <v>Hannah Kane</v>
      </c>
      <c r="K102" s="20" t="str">
        <f t="shared" si="43"/>
        <v>F9/10</v>
      </c>
      <c r="L102" s="20" t="str">
        <f t="shared" si="44"/>
        <v>East Essex Tri</v>
      </c>
      <c r="M102" s="20">
        <f t="shared" si="45"/>
        <v>2</v>
      </c>
      <c r="N102" s="20">
        <f t="shared" si="46"/>
        <v>2</v>
      </c>
      <c r="O102" s="21">
        <f t="shared" si="47"/>
        <v>13166.162578663656</v>
      </c>
    </row>
    <row r="103" spans="1:15">
      <c r="A103" s="19">
        <v>11</v>
      </c>
      <c r="B103" s="20" t="str">
        <f t="shared" si="36"/>
        <v>Edwin Chapman</v>
      </c>
      <c r="C103" s="20" t="str">
        <f t="shared" si="37"/>
        <v>M9/10</v>
      </c>
      <c r="D103" s="20" t="str">
        <f t="shared" si="38"/>
        <v>Tri-Anglia Tri Club</v>
      </c>
      <c r="E103" s="20">
        <f t="shared" si="39"/>
        <v>1</v>
      </c>
      <c r="F103" s="20">
        <f t="shared" si="40"/>
        <v>1</v>
      </c>
      <c r="G103" s="21">
        <f t="shared" si="41"/>
        <v>6773.9466261532243</v>
      </c>
      <c r="I103" s="19">
        <v>11</v>
      </c>
      <c r="J103" s="20" t="str">
        <f t="shared" si="42"/>
        <v>Lydia Hallam</v>
      </c>
      <c r="K103" s="20" t="str">
        <f t="shared" si="43"/>
        <v>F9/10</v>
      </c>
      <c r="L103" s="20" t="str">
        <f t="shared" si="44"/>
        <v>Tri Sport Epping</v>
      </c>
      <c r="M103" s="20">
        <f t="shared" si="45"/>
        <v>2</v>
      </c>
      <c r="N103" s="20">
        <f t="shared" si="46"/>
        <v>2</v>
      </c>
      <c r="O103" s="21">
        <f t="shared" si="47"/>
        <v>12401.110445782437</v>
      </c>
    </row>
    <row r="104" spans="1:15">
      <c r="A104" s="19">
        <v>12</v>
      </c>
      <c r="B104" s="20" t="str">
        <f t="shared" si="36"/>
        <v>Luke Alden</v>
      </c>
      <c r="C104" s="20" t="str">
        <f t="shared" si="37"/>
        <v>M9/10</v>
      </c>
      <c r="D104" s="20" t="str">
        <f t="shared" si="38"/>
        <v>Norwich Road Runners</v>
      </c>
      <c r="E104" s="20">
        <f t="shared" si="39"/>
        <v>1</v>
      </c>
      <c r="F104" s="20">
        <f t="shared" si="40"/>
        <v>1</v>
      </c>
      <c r="G104" s="21">
        <f t="shared" si="41"/>
        <v>6562.7322880304218</v>
      </c>
      <c r="I104" s="19">
        <v>12</v>
      </c>
      <c r="J104" s="20" t="str">
        <f t="shared" si="42"/>
        <v>Anna Sales</v>
      </c>
      <c r="K104" s="20" t="str">
        <f t="shared" si="43"/>
        <v>F9/10</v>
      </c>
      <c r="L104" s="20" t="str">
        <f t="shared" si="44"/>
        <v>Cambridge Tri</v>
      </c>
      <c r="M104" s="20">
        <f t="shared" si="45"/>
        <v>2</v>
      </c>
      <c r="N104" s="20">
        <f t="shared" si="46"/>
        <v>2</v>
      </c>
      <c r="O104" s="21">
        <f t="shared" si="47"/>
        <v>12286.372519843568</v>
      </c>
    </row>
    <row r="105" spans="1:15">
      <c r="A105" s="19">
        <v>13</v>
      </c>
      <c r="B105" s="20">
        <f t="shared" si="36"/>
        <v>0</v>
      </c>
      <c r="C105" s="20">
        <f t="shared" si="37"/>
        <v>0</v>
      </c>
      <c r="D105" s="20">
        <f t="shared" si="38"/>
        <v>0</v>
      </c>
      <c r="E105" s="20">
        <f t="shared" si="39"/>
        <v>0</v>
      </c>
      <c r="F105" s="20">
        <f t="shared" si="40"/>
        <v>0</v>
      </c>
      <c r="G105" s="21">
        <f t="shared" si="41"/>
        <v>3.3500000000000001E-4</v>
      </c>
      <c r="I105" s="19">
        <v>13</v>
      </c>
      <c r="J105" s="20" t="str">
        <f t="shared" si="42"/>
        <v>Rozlyn Smith</v>
      </c>
      <c r="K105" s="20" t="str">
        <f t="shared" si="43"/>
        <v>F9/10</v>
      </c>
      <c r="L105" s="20" t="str">
        <f t="shared" si="44"/>
        <v>Braintree &amp; Bocking SC</v>
      </c>
      <c r="M105" s="20">
        <f t="shared" si="45"/>
        <v>1</v>
      </c>
      <c r="N105" s="20">
        <f t="shared" si="46"/>
        <v>1</v>
      </c>
      <c r="O105" s="21">
        <f t="shared" si="47"/>
        <v>7661.3758923756614</v>
      </c>
    </row>
    <row r="106" spans="1:15">
      <c r="A106" s="19">
        <v>14</v>
      </c>
      <c r="B106" s="20">
        <f t="shared" si="36"/>
        <v>0</v>
      </c>
      <c r="C106" s="20">
        <f t="shared" si="37"/>
        <v>0</v>
      </c>
      <c r="D106" s="20">
        <f t="shared" si="38"/>
        <v>0</v>
      </c>
      <c r="E106" s="20">
        <f t="shared" si="39"/>
        <v>0</v>
      </c>
      <c r="F106" s="20">
        <f t="shared" si="40"/>
        <v>0</v>
      </c>
      <c r="G106" s="21">
        <f t="shared" si="41"/>
        <v>3.3399999999999999E-4</v>
      </c>
      <c r="I106" s="19">
        <v>14</v>
      </c>
      <c r="J106" s="20" t="str">
        <f t="shared" si="42"/>
        <v>Robyn Broadbent</v>
      </c>
      <c r="K106" s="20" t="str">
        <f t="shared" si="43"/>
        <v>F9/10</v>
      </c>
      <c r="L106" s="20" t="str">
        <f t="shared" si="44"/>
        <v>HASC</v>
      </c>
      <c r="M106" s="20">
        <f t="shared" si="45"/>
        <v>1</v>
      </c>
      <c r="N106" s="20">
        <f t="shared" si="46"/>
        <v>1</v>
      </c>
      <c r="O106" s="21">
        <f t="shared" si="47"/>
        <v>7471.6204550381835</v>
      </c>
    </row>
    <row r="107" spans="1:15">
      <c r="A107" s="19">
        <v>15</v>
      </c>
      <c r="B107" s="20">
        <f t="shared" si="36"/>
        <v>0</v>
      </c>
      <c r="C107" s="20">
        <f t="shared" si="37"/>
        <v>0</v>
      </c>
      <c r="D107" s="20">
        <f t="shared" si="38"/>
        <v>0</v>
      </c>
      <c r="E107" s="20">
        <f t="shared" si="39"/>
        <v>0</v>
      </c>
      <c r="F107" s="20">
        <f t="shared" si="40"/>
        <v>0</v>
      </c>
      <c r="G107" s="21">
        <f t="shared" si="41"/>
        <v>3.3300000000000002E-4</v>
      </c>
      <c r="I107" s="19">
        <v>15</v>
      </c>
      <c r="J107" s="20" t="str">
        <f t="shared" si="42"/>
        <v>Annabelle Graham</v>
      </c>
      <c r="K107" s="20" t="str">
        <f t="shared" si="43"/>
        <v>F9/10</v>
      </c>
      <c r="L107" s="20" t="str">
        <f t="shared" si="44"/>
        <v xml:space="preserve">Cambridge Triathlon Club </v>
      </c>
      <c r="M107" s="20">
        <f t="shared" si="45"/>
        <v>1</v>
      </c>
      <c r="N107" s="20">
        <f t="shared" si="46"/>
        <v>1</v>
      </c>
      <c r="O107" s="21">
        <f t="shared" si="47"/>
        <v>7290.2686383758401</v>
      </c>
    </row>
    <row r="108" spans="1:15">
      <c r="A108" s="19">
        <v>16</v>
      </c>
      <c r="B108" s="20">
        <f t="shared" si="36"/>
        <v>0</v>
      </c>
      <c r="C108" s="20">
        <f t="shared" si="37"/>
        <v>0</v>
      </c>
      <c r="D108" s="20">
        <f t="shared" si="38"/>
        <v>0</v>
      </c>
      <c r="E108" s="20">
        <f t="shared" si="39"/>
        <v>0</v>
      </c>
      <c r="F108" s="20">
        <f t="shared" si="40"/>
        <v>0</v>
      </c>
      <c r="G108" s="21">
        <f t="shared" si="41"/>
        <v>3.3199999999999999E-4</v>
      </c>
      <c r="I108" s="19">
        <v>16</v>
      </c>
      <c r="J108" s="20" t="str">
        <f t="shared" si="42"/>
        <v>Lauren McElroy</v>
      </c>
      <c r="K108" s="20" t="str">
        <f t="shared" si="43"/>
        <v>F9/10</v>
      </c>
      <c r="L108" s="20">
        <f t="shared" si="44"/>
        <v>0</v>
      </c>
      <c r="M108" s="20">
        <f t="shared" si="45"/>
        <v>1</v>
      </c>
      <c r="N108" s="20">
        <f t="shared" si="46"/>
        <v>1</v>
      </c>
      <c r="O108" s="21">
        <f t="shared" si="47"/>
        <v>6910.9949773980006</v>
      </c>
    </row>
    <row r="109" spans="1:15">
      <c r="A109" s="19">
        <v>17</v>
      </c>
      <c r="B109" s="20">
        <f t="shared" si="36"/>
        <v>0</v>
      </c>
      <c r="C109" s="20">
        <f t="shared" si="37"/>
        <v>0</v>
      </c>
      <c r="D109" s="20">
        <f t="shared" si="38"/>
        <v>0</v>
      </c>
      <c r="E109" s="20">
        <f t="shared" si="39"/>
        <v>0</v>
      </c>
      <c r="F109" s="20">
        <f t="shared" si="40"/>
        <v>0</v>
      </c>
      <c r="G109" s="21">
        <f t="shared" si="41"/>
        <v>3.3100000000000002E-4</v>
      </c>
      <c r="I109" s="19">
        <v>17</v>
      </c>
      <c r="J109" s="20" t="str">
        <f t="shared" si="42"/>
        <v>Alice Fraser</v>
      </c>
      <c r="K109" s="20" t="str">
        <f t="shared" si="43"/>
        <v>F9/10</v>
      </c>
      <c r="L109" s="20" t="str">
        <f t="shared" si="44"/>
        <v>East Essex Tri</v>
      </c>
      <c r="M109" s="20">
        <f t="shared" si="45"/>
        <v>1</v>
      </c>
      <c r="N109" s="20">
        <f t="shared" si="46"/>
        <v>1</v>
      </c>
      <c r="O109" s="21">
        <f t="shared" si="47"/>
        <v>6892.9505676449999</v>
      </c>
    </row>
    <row r="110" spans="1:15">
      <c r="A110" s="19">
        <v>18</v>
      </c>
      <c r="B110" s="20">
        <f t="shared" si="36"/>
        <v>0</v>
      </c>
      <c r="C110" s="20">
        <f t="shared" si="37"/>
        <v>0</v>
      </c>
      <c r="D110" s="20">
        <f t="shared" si="38"/>
        <v>0</v>
      </c>
      <c r="E110" s="20">
        <f t="shared" si="39"/>
        <v>0</v>
      </c>
      <c r="F110" s="20">
        <f t="shared" si="40"/>
        <v>0</v>
      </c>
      <c r="G110" s="21">
        <f t="shared" si="41"/>
        <v>3.3E-4</v>
      </c>
      <c r="I110" s="19">
        <v>18</v>
      </c>
      <c r="J110" s="20" t="str">
        <f t="shared" si="42"/>
        <v>Charlotte Wickens</v>
      </c>
      <c r="K110" s="20" t="str">
        <f t="shared" si="43"/>
        <v>F9/10</v>
      </c>
      <c r="L110" s="20" t="str">
        <f t="shared" si="44"/>
        <v>Ipswich Tri Club</v>
      </c>
      <c r="M110" s="20">
        <f t="shared" si="45"/>
        <v>1</v>
      </c>
      <c r="N110" s="20">
        <f t="shared" si="46"/>
        <v>1</v>
      </c>
      <c r="O110" s="21">
        <f t="shared" si="47"/>
        <v>6678.9669756678959</v>
      </c>
    </row>
    <row r="111" spans="1:15">
      <c r="A111" s="19">
        <v>19</v>
      </c>
      <c r="B111" s="20">
        <f t="shared" si="36"/>
        <v>0</v>
      </c>
      <c r="C111" s="20">
        <f t="shared" si="37"/>
        <v>0</v>
      </c>
      <c r="D111" s="20">
        <f t="shared" si="38"/>
        <v>0</v>
      </c>
      <c r="E111" s="20">
        <f t="shared" si="39"/>
        <v>0</v>
      </c>
      <c r="F111" s="20">
        <f t="shared" si="40"/>
        <v>0</v>
      </c>
      <c r="G111" s="21">
        <f t="shared" si="41"/>
        <v>3.2900000000000003E-4</v>
      </c>
      <c r="I111" s="19">
        <v>19</v>
      </c>
      <c r="J111" s="20" t="str">
        <f t="shared" si="42"/>
        <v>Megan Staines</v>
      </c>
      <c r="K111" s="20" t="str">
        <f t="shared" si="43"/>
        <v>F9/10</v>
      </c>
      <c r="L111" s="20" t="str">
        <f t="shared" si="44"/>
        <v>East Essex Tri Club</v>
      </c>
      <c r="M111" s="20">
        <f t="shared" si="45"/>
        <v>1</v>
      </c>
      <c r="N111" s="20">
        <f t="shared" si="46"/>
        <v>1</v>
      </c>
      <c r="O111" s="21">
        <f t="shared" si="47"/>
        <v>6516.6518821665159</v>
      </c>
    </row>
    <row r="112" spans="1:15">
      <c r="A112" s="19">
        <v>20</v>
      </c>
      <c r="B112" s="20">
        <f t="shared" si="36"/>
        <v>0</v>
      </c>
      <c r="C112" s="20">
        <f t="shared" si="37"/>
        <v>0</v>
      </c>
      <c r="D112" s="20">
        <f t="shared" si="38"/>
        <v>0</v>
      </c>
      <c r="E112" s="20">
        <f t="shared" si="39"/>
        <v>0</v>
      </c>
      <c r="F112" s="20">
        <f t="shared" si="40"/>
        <v>0</v>
      </c>
      <c r="G112" s="21">
        <f t="shared" si="41"/>
        <v>3.28E-4</v>
      </c>
      <c r="I112" s="19">
        <v>20</v>
      </c>
      <c r="J112" s="20" t="str">
        <f t="shared" si="42"/>
        <v>Helen Lowery</v>
      </c>
      <c r="K112" s="20" t="str">
        <f t="shared" si="43"/>
        <v>F9/10</v>
      </c>
      <c r="L112" s="20" t="e">
        <f t="shared" si="44"/>
        <v>#N/A</v>
      </c>
      <c r="M112" s="20">
        <f t="shared" si="45"/>
        <v>1</v>
      </c>
      <c r="N112" s="20">
        <f t="shared" si="46"/>
        <v>1</v>
      </c>
      <c r="O112" s="21">
        <f t="shared" si="47"/>
        <v>6043.4058811268787</v>
      </c>
    </row>
    <row r="113" spans="1:15">
      <c r="A113" s="19">
        <v>21</v>
      </c>
      <c r="B113" s="20">
        <f t="shared" si="36"/>
        <v>0</v>
      </c>
      <c r="C113" s="20">
        <f t="shared" si="37"/>
        <v>0</v>
      </c>
      <c r="D113" s="20">
        <f t="shared" si="38"/>
        <v>0</v>
      </c>
      <c r="E113" s="20">
        <f t="shared" si="39"/>
        <v>0</v>
      </c>
      <c r="F113" s="20">
        <f t="shared" si="40"/>
        <v>0</v>
      </c>
      <c r="G113" s="21">
        <f t="shared" si="41"/>
        <v>3.2700000000000003E-4</v>
      </c>
      <c r="I113" s="19">
        <v>21</v>
      </c>
      <c r="J113" s="20" t="str">
        <f t="shared" si="42"/>
        <v>Molly George</v>
      </c>
      <c r="K113" s="20" t="str">
        <f t="shared" si="43"/>
        <v>F9/10</v>
      </c>
      <c r="L113" s="20" t="str">
        <f t="shared" si="44"/>
        <v>East Essex Tri</v>
      </c>
      <c r="M113" s="20">
        <f t="shared" si="45"/>
        <v>1</v>
      </c>
      <c r="N113" s="20">
        <f t="shared" si="46"/>
        <v>1</v>
      </c>
      <c r="O113" s="21">
        <f t="shared" si="47"/>
        <v>5718.411772346597</v>
      </c>
    </row>
    <row r="114" spans="1:15">
      <c r="A114" s="19">
        <v>22</v>
      </c>
      <c r="B114" s="20">
        <f t="shared" si="36"/>
        <v>0</v>
      </c>
      <c r="C114" s="20">
        <f t="shared" si="37"/>
        <v>0</v>
      </c>
      <c r="D114" s="20">
        <f t="shared" si="38"/>
        <v>0</v>
      </c>
      <c r="E114" s="20">
        <f t="shared" si="39"/>
        <v>0</v>
      </c>
      <c r="F114" s="20">
        <f t="shared" si="40"/>
        <v>0</v>
      </c>
      <c r="G114" s="21">
        <f t="shared" si="41"/>
        <v>3.2600000000000001E-4</v>
      </c>
      <c r="I114" s="19">
        <v>22</v>
      </c>
      <c r="J114" s="20">
        <f t="shared" si="42"/>
        <v>0</v>
      </c>
      <c r="K114" s="20">
        <f t="shared" si="43"/>
        <v>0</v>
      </c>
      <c r="L114" s="20">
        <f t="shared" si="44"/>
        <v>0</v>
      </c>
      <c r="M114" s="20">
        <f t="shared" si="45"/>
        <v>0</v>
      </c>
      <c r="N114" s="20">
        <f t="shared" si="46"/>
        <v>0</v>
      </c>
      <c r="O114" s="21">
        <f t="shared" si="47"/>
        <v>2.5300000000000002E-4</v>
      </c>
    </row>
    <row r="115" spans="1:15">
      <c r="A115" s="19">
        <v>23</v>
      </c>
      <c r="B115" s="20">
        <f t="shared" si="36"/>
        <v>0</v>
      </c>
      <c r="C115" s="20">
        <f t="shared" si="37"/>
        <v>0</v>
      </c>
      <c r="D115" s="20">
        <f t="shared" si="38"/>
        <v>0</v>
      </c>
      <c r="E115" s="20">
        <f t="shared" si="39"/>
        <v>0</v>
      </c>
      <c r="F115" s="20">
        <f t="shared" si="40"/>
        <v>0</v>
      </c>
      <c r="G115" s="21">
        <f t="shared" si="41"/>
        <v>3.2499999999999999E-4</v>
      </c>
      <c r="I115" s="19">
        <v>23</v>
      </c>
      <c r="J115" s="20">
        <f t="shared" si="42"/>
        <v>0</v>
      </c>
      <c r="K115" s="20">
        <f t="shared" si="43"/>
        <v>0</v>
      </c>
      <c r="L115" s="20">
        <f t="shared" si="44"/>
        <v>0</v>
      </c>
      <c r="M115" s="20">
        <f t="shared" si="45"/>
        <v>0</v>
      </c>
      <c r="N115" s="20">
        <f t="shared" si="46"/>
        <v>0</v>
      </c>
      <c r="O115" s="21">
        <f t="shared" si="47"/>
        <v>2.52E-4</v>
      </c>
    </row>
    <row r="116" spans="1:15">
      <c r="A116" s="19">
        <v>24</v>
      </c>
      <c r="B116" s="20">
        <f t="shared" si="36"/>
        <v>0</v>
      </c>
      <c r="C116" s="20">
        <f t="shared" si="37"/>
        <v>0</v>
      </c>
      <c r="D116" s="20">
        <f t="shared" si="38"/>
        <v>0</v>
      </c>
      <c r="E116" s="20">
        <f t="shared" si="39"/>
        <v>0</v>
      </c>
      <c r="F116" s="20">
        <f t="shared" si="40"/>
        <v>0</v>
      </c>
      <c r="G116" s="21">
        <f t="shared" si="41"/>
        <v>3.2400000000000001E-4</v>
      </c>
      <c r="I116" s="19">
        <v>24</v>
      </c>
      <c r="J116" s="20">
        <f t="shared" si="42"/>
        <v>0</v>
      </c>
      <c r="K116" s="20">
        <f t="shared" si="43"/>
        <v>0</v>
      </c>
      <c r="L116" s="20">
        <f t="shared" si="44"/>
        <v>0</v>
      </c>
      <c r="M116" s="20">
        <f t="shared" si="45"/>
        <v>0</v>
      </c>
      <c r="N116" s="20">
        <f t="shared" si="46"/>
        <v>0</v>
      </c>
      <c r="O116" s="21">
        <f t="shared" si="47"/>
        <v>2.5099999999999998E-4</v>
      </c>
    </row>
    <row r="117" spans="1:15">
      <c r="A117" s="19">
        <v>25</v>
      </c>
      <c r="B117" s="20">
        <f t="shared" si="36"/>
        <v>0</v>
      </c>
      <c r="C117" s="20">
        <f t="shared" si="37"/>
        <v>0</v>
      </c>
      <c r="D117" s="20">
        <f t="shared" si="38"/>
        <v>0</v>
      </c>
      <c r="E117" s="20">
        <f t="shared" si="39"/>
        <v>0</v>
      </c>
      <c r="F117" s="20">
        <f t="shared" si="40"/>
        <v>0</v>
      </c>
      <c r="G117" s="21">
        <f t="shared" si="41"/>
        <v>3.2299999999999999E-4</v>
      </c>
      <c r="I117" s="19">
        <v>25</v>
      </c>
      <c r="J117" s="20">
        <f t="shared" si="42"/>
        <v>0</v>
      </c>
      <c r="K117" s="20">
        <f t="shared" si="43"/>
        <v>0</v>
      </c>
      <c r="L117" s="20">
        <f t="shared" si="44"/>
        <v>0</v>
      </c>
      <c r="M117" s="20">
        <f t="shared" si="45"/>
        <v>0</v>
      </c>
      <c r="N117" s="20">
        <f t="shared" si="46"/>
        <v>0</v>
      </c>
      <c r="O117" s="21">
        <f t="shared" si="47"/>
        <v>2.5000000000000001E-4</v>
      </c>
    </row>
    <row r="118" spans="1:15">
      <c r="A118" s="19">
        <v>26</v>
      </c>
      <c r="B118" s="20">
        <f t="shared" si="36"/>
        <v>0</v>
      </c>
      <c r="C118" s="20">
        <f t="shared" si="37"/>
        <v>0</v>
      </c>
      <c r="D118" s="20">
        <f t="shared" si="38"/>
        <v>0</v>
      </c>
      <c r="E118" s="20">
        <f t="shared" si="39"/>
        <v>0</v>
      </c>
      <c r="F118" s="20">
        <f t="shared" si="40"/>
        <v>0</v>
      </c>
      <c r="G118" s="21">
        <f t="shared" si="41"/>
        <v>3.2200000000000002E-4</v>
      </c>
      <c r="I118" s="19">
        <v>26</v>
      </c>
      <c r="J118" s="20">
        <f t="shared" si="42"/>
        <v>0</v>
      </c>
      <c r="K118" s="20">
        <f t="shared" si="43"/>
        <v>0</v>
      </c>
      <c r="L118" s="20">
        <f t="shared" si="44"/>
        <v>0</v>
      </c>
      <c r="M118" s="20">
        <f t="shared" si="45"/>
        <v>0</v>
      </c>
      <c r="N118" s="20">
        <f t="shared" si="46"/>
        <v>0</v>
      </c>
      <c r="O118" s="21">
        <f t="shared" si="47"/>
        <v>2.4899999999999998E-4</v>
      </c>
    </row>
    <row r="119" spans="1:15">
      <c r="A119" s="19">
        <v>27</v>
      </c>
      <c r="B119" s="20">
        <f t="shared" si="36"/>
        <v>0</v>
      </c>
      <c r="C119" s="20">
        <f t="shared" si="37"/>
        <v>0</v>
      </c>
      <c r="D119" s="20">
        <f t="shared" si="38"/>
        <v>0</v>
      </c>
      <c r="E119" s="20">
        <f t="shared" si="39"/>
        <v>0</v>
      </c>
      <c r="F119" s="20">
        <f t="shared" si="40"/>
        <v>0</v>
      </c>
      <c r="G119" s="21">
        <f t="shared" si="41"/>
        <v>3.21E-4</v>
      </c>
      <c r="I119" s="19">
        <v>27</v>
      </c>
      <c r="J119" s="20">
        <f t="shared" si="42"/>
        <v>0</v>
      </c>
      <c r="K119" s="20">
        <f t="shared" si="43"/>
        <v>0</v>
      </c>
      <c r="L119" s="20">
        <f t="shared" si="44"/>
        <v>0</v>
      </c>
      <c r="M119" s="20">
        <f t="shared" si="45"/>
        <v>0</v>
      </c>
      <c r="N119" s="20">
        <f t="shared" si="46"/>
        <v>0</v>
      </c>
      <c r="O119" s="21">
        <f t="shared" si="47"/>
        <v>2.4800000000000001E-4</v>
      </c>
    </row>
    <row r="120" spans="1:15">
      <c r="A120" s="19">
        <v>28</v>
      </c>
      <c r="B120" s="20">
        <f t="shared" si="36"/>
        <v>0</v>
      </c>
      <c r="C120" s="20">
        <f t="shared" si="37"/>
        <v>0</v>
      </c>
      <c r="D120" s="20">
        <f t="shared" si="38"/>
        <v>0</v>
      </c>
      <c r="E120" s="20">
        <f t="shared" si="39"/>
        <v>0</v>
      </c>
      <c r="F120" s="20">
        <f t="shared" si="40"/>
        <v>0</v>
      </c>
      <c r="G120" s="21">
        <f t="shared" si="41"/>
        <v>3.2000000000000003E-4</v>
      </c>
      <c r="I120" s="19">
        <v>28</v>
      </c>
      <c r="J120" s="20">
        <f t="shared" si="42"/>
        <v>0</v>
      </c>
      <c r="K120" s="20">
        <f t="shared" si="43"/>
        <v>0</v>
      </c>
      <c r="L120" s="20">
        <f t="shared" si="44"/>
        <v>0</v>
      </c>
      <c r="M120" s="20">
        <f t="shared" si="45"/>
        <v>0</v>
      </c>
      <c r="N120" s="20">
        <f t="shared" si="46"/>
        <v>0</v>
      </c>
      <c r="O120" s="21">
        <f t="shared" si="47"/>
        <v>2.4699999999999999E-4</v>
      </c>
    </row>
    <row r="121" spans="1:15">
      <c r="A121" s="19">
        <v>29</v>
      </c>
      <c r="B121" s="20">
        <f t="shared" si="36"/>
        <v>0</v>
      </c>
      <c r="C121" s="20">
        <f t="shared" si="37"/>
        <v>0</v>
      </c>
      <c r="D121" s="20">
        <f t="shared" si="38"/>
        <v>0</v>
      </c>
      <c r="E121" s="20">
        <f t="shared" si="39"/>
        <v>0</v>
      </c>
      <c r="F121" s="20">
        <f t="shared" si="40"/>
        <v>0</v>
      </c>
      <c r="G121" s="21">
        <f t="shared" si="41"/>
        <v>3.19E-4</v>
      </c>
      <c r="I121" s="19">
        <v>29</v>
      </c>
      <c r="J121" s="20">
        <f t="shared" si="42"/>
        <v>0</v>
      </c>
      <c r="K121" s="20">
        <f t="shared" si="43"/>
        <v>0</v>
      </c>
      <c r="L121" s="20">
        <f t="shared" si="44"/>
        <v>0</v>
      </c>
      <c r="M121" s="20">
        <f t="shared" si="45"/>
        <v>0</v>
      </c>
      <c r="N121" s="20">
        <f t="shared" si="46"/>
        <v>0</v>
      </c>
      <c r="O121" s="21">
        <f t="shared" si="47"/>
        <v>2.4600000000000002E-4</v>
      </c>
    </row>
    <row r="122" spans="1:15">
      <c r="A122" s="19">
        <v>30</v>
      </c>
      <c r="B122" s="20">
        <f t="shared" si="36"/>
        <v>0</v>
      </c>
      <c r="C122" s="20">
        <f t="shared" si="37"/>
        <v>0</v>
      </c>
      <c r="D122" s="20">
        <f t="shared" si="38"/>
        <v>0</v>
      </c>
      <c r="E122" s="20">
        <f t="shared" si="39"/>
        <v>0</v>
      </c>
      <c r="F122" s="20">
        <f t="shared" si="40"/>
        <v>0</v>
      </c>
      <c r="G122" s="21">
        <f t="shared" si="41"/>
        <v>3.1800000000000003E-4</v>
      </c>
      <c r="I122" s="19">
        <v>30</v>
      </c>
      <c r="J122" s="20">
        <f t="shared" si="42"/>
        <v>0</v>
      </c>
      <c r="K122" s="20">
        <f t="shared" si="43"/>
        <v>0</v>
      </c>
      <c r="L122" s="20">
        <f t="shared" si="44"/>
        <v>0</v>
      </c>
      <c r="M122" s="20">
        <f t="shared" si="45"/>
        <v>0</v>
      </c>
      <c r="N122" s="20">
        <f t="shared" si="46"/>
        <v>0</v>
      </c>
      <c r="O122" s="21">
        <f t="shared" si="47"/>
        <v>2.4499999999999999E-4</v>
      </c>
    </row>
    <row r="123" spans="1:15">
      <c r="A123" s="19">
        <v>31</v>
      </c>
      <c r="B123" s="20">
        <f t="shared" si="36"/>
        <v>0</v>
      </c>
      <c r="C123" s="20">
        <f t="shared" si="37"/>
        <v>0</v>
      </c>
      <c r="D123" s="20">
        <f t="shared" si="38"/>
        <v>0</v>
      </c>
      <c r="E123" s="20">
        <f t="shared" si="39"/>
        <v>0</v>
      </c>
      <c r="F123" s="20">
        <f t="shared" si="40"/>
        <v>0</v>
      </c>
      <c r="G123" s="21">
        <f t="shared" si="41"/>
        <v>3.1700000000000001E-4</v>
      </c>
      <c r="I123" s="19">
        <v>31</v>
      </c>
      <c r="J123" s="20">
        <f t="shared" si="42"/>
        <v>0</v>
      </c>
      <c r="K123" s="20">
        <f t="shared" si="43"/>
        <v>0</v>
      </c>
      <c r="L123" s="20">
        <f t="shared" si="44"/>
        <v>0</v>
      </c>
      <c r="M123" s="20">
        <f t="shared" si="45"/>
        <v>0</v>
      </c>
      <c r="N123" s="20">
        <f t="shared" si="46"/>
        <v>0</v>
      </c>
      <c r="O123" s="21">
        <f t="shared" si="47"/>
        <v>2.4399999999999999E-4</v>
      </c>
    </row>
    <row r="124" spans="1:15">
      <c r="A124" s="19">
        <v>32</v>
      </c>
      <c r="B124" s="20">
        <f t="shared" si="36"/>
        <v>0</v>
      </c>
      <c r="C124" s="20">
        <f t="shared" si="37"/>
        <v>0</v>
      </c>
      <c r="D124" s="20">
        <f t="shared" si="38"/>
        <v>0</v>
      </c>
      <c r="E124" s="20">
        <f t="shared" si="39"/>
        <v>0</v>
      </c>
      <c r="F124" s="20">
        <f t="shared" si="40"/>
        <v>0</v>
      </c>
      <c r="G124" s="21">
        <f t="shared" si="41"/>
        <v>3.1600000000000004E-4</v>
      </c>
      <c r="I124" s="19">
        <v>32</v>
      </c>
      <c r="J124" s="20">
        <f t="shared" si="42"/>
        <v>0</v>
      </c>
      <c r="K124" s="20">
        <f t="shared" si="43"/>
        <v>0</v>
      </c>
      <c r="L124" s="20">
        <f t="shared" si="44"/>
        <v>0</v>
      </c>
      <c r="M124" s="20">
        <f t="shared" si="45"/>
        <v>0</v>
      </c>
      <c r="N124" s="20">
        <f t="shared" si="46"/>
        <v>0</v>
      </c>
      <c r="O124" s="21">
        <f t="shared" si="47"/>
        <v>2.43E-4</v>
      </c>
    </row>
    <row r="125" spans="1:15">
      <c r="A125" s="19">
        <v>33</v>
      </c>
      <c r="B125" s="20">
        <f t="shared" ref="B125:B156" si="48">IF(G125="","",VLOOKUP(G125,tcalcm9,2,FALSE))</f>
        <v>0</v>
      </c>
      <c r="C125" s="20">
        <f t="shared" ref="C125:C156" si="49">IF(G125="","",VLOOKUP(G125,tcalcm9,3,FALSE))</f>
        <v>0</v>
      </c>
      <c r="D125" s="20">
        <f t="shared" ref="D125:D156" si="50">IF(G125="","",VLOOKUP(G125,tcalcm9,4,FALSE))</f>
        <v>0</v>
      </c>
      <c r="E125" s="20">
        <f t="shared" ref="E125:E156" si="51">IF(G125="","",VLOOKUP(G125,tcalcm9,5,FALSE))</f>
        <v>0</v>
      </c>
      <c r="F125" s="20">
        <f t="shared" ref="F125:F156" si="52">IF(G125="","",VLOOKUP(G125,tcalcm9,6,FALSE))</f>
        <v>0</v>
      </c>
      <c r="G125" s="21">
        <f t="shared" ref="G125:G156" si="53">IF(LARGE(tpointm9,A125)=0,"",LARGE(tpointm9,A125))</f>
        <v>3.1500000000000001E-4</v>
      </c>
      <c r="I125" s="19">
        <v>33</v>
      </c>
      <c r="J125" s="20">
        <f t="shared" ref="J125:J156" si="54">IF(O125="","",VLOOKUP(O125,tcalcf9,2,FALSE))</f>
        <v>0</v>
      </c>
      <c r="K125" s="20">
        <f t="shared" ref="K125:K156" si="55">IF(O125="","",VLOOKUP(O125,tcalcf9,3,FALSE))</f>
        <v>0</v>
      </c>
      <c r="L125" s="20">
        <f t="shared" ref="L125:L156" si="56">IF(O125="","",VLOOKUP(O125,tcalcf9,4,FALSE))</f>
        <v>0</v>
      </c>
      <c r="M125" s="20">
        <f t="shared" ref="M125:M156" si="57">IF(O125="","",VLOOKUP(O125,tcalcf9,5,FALSE))</f>
        <v>0</v>
      </c>
      <c r="N125" s="20">
        <f t="shared" ref="N125:N156" si="58">IF(O125="","",VLOOKUP(O125,tcalcf9,6,FALSE))</f>
        <v>0</v>
      </c>
      <c r="O125" s="21">
        <f t="shared" ref="O125:O156" si="59">IF(LARGE(tpointf9,I125)=0,"",LARGE(tpointf9,I125))</f>
        <v>2.42E-4</v>
      </c>
    </row>
    <row r="126" spans="1:15">
      <c r="A126" s="19">
        <v>34</v>
      </c>
      <c r="B126" s="20">
        <f t="shared" si="48"/>
        <v>0</v>
      </c>
      <c r="C126" s="20">
        <f t="shared" si="49"/>
        <v>0</v>
      </c>
      <c r="D126" s="20">
        <f t="shared" si="50"/>
        <v>0</v>
      </c>
      <c r="E126" s="20">
        <f t="shared" si="51"/>
        <v>0</v>
      </c>
      <c r="F126" s="20">
        <f t="shared" si="52"/>
        <v>0</v>
      </c>
      <c r="G126" s="21">
        <f t="shared" si="53"/>
        <v>3.1399999999999999E-4</v>
      </c>
      <c r="I126" s="19">
        <v>34</v>
      </c>
      <c r="J126" s="20">
        <f t="shared" si="54"/>
        <v>0</v>
      </c>
      <c r="K126" s="20">
        <f t="shared" si="55"/>
        <v>0</v>
      </c>
      <c r="L126" s="20">
        <f t="shared" si="56"/>
        <v>0</v>
      </c>
      <c r="M126" s="20">
        <f t="shared" si="57"/>
        <v>0</v>
      </c>
      <c r="N126" s="20">
        <f t="shared" si="58"/>
        <v>0</v>
      </c>
      <c r="O126" s="21">
        <f t="shared" si="59"/>
        <v>2.4099999999999998E-4</v>
      </c>
    </row>
    <row r="127" spans="1:15">
      <c r="A127" s="19">
        <v>35</v>
      </c>
      <c r="B127" s="20">
        <f t="shared" si="48"/>
        <v>0</v>
      </c>
      <c r="C127" s="20">
        <f t="shared" si="49"/>
        <v>0</v>
      </c>
      <c r="D127" s="20">
        <f t="shared" si="50"/>
        <v>0</v>
      </c>
      <c r="E127" s="20">
        <f t="shared" si="51"/>
        <v>0</v>
      </c>
      <c r="F127" s="20">
        <f t="shared" si="52"/>
        <v>0</v>
      </c>
      <c r="G127" s="21">
        <f t="shared" si="53"/>
        <v>3.1300000000000002E-4</v>
      </c>
      <c r="I127" s="19">
        <v>35</v>
      </c>
      <c r="J127" s="20">
        <f t="shared" si="54"/>
        <v>0</v>
      </c>
      <c r="K127" s="20">
        <f t="shared" si="55"/>
        <v>0</v>
      </c>
      <c r="L127" s="20">
        <f t="shared" si="56"/>
        <v>0</v>
      </c>
      <c r="M127" s="20">
        <f t="shared" si="57"/>
        <v>0</v>
      </c>
      <c r="N127" s="20">
        <f t="shared" si="58"/>
        <v>0</v>
      </c>
      <c r="O127" s="21">
        <f t="shared" si="59"/>
        <v>2.3999999999999998E-4</v>
      </c>
    </row>
    <row r="128" spans="1:15">
      <c r="A128" s="19">
        <v>36</v>
      </c>
      <c r="B128" s="20">
        <f t="shared" si="48"/>
        <v>0</v>
      </c>
      <c r="C128" s="20">
        <f t="shared" si="49"/>
        <v>0</v>
      </c>
      <c r="D128" s="20">
        <f t="shared" si="50"/>
        <v>0</v>
      </c>
      <c r="E128" s="20">
        <f t="shared" si="51"/>
        <v>0</v>
      </c>
      <c r="F128" s="20">
        <f t="shared" si="52"/>
        <v>0</v>
      </c>
      <c r="G128" s="21">
        <f t="shared" si="53"/>
        <v>3.1199999999999999E-4</v>
      </c>
      <c r="I128" s="19">
        <v>36</v>
      </c>
      <c r="J128" s="20">
        <f t="shared" si="54"/>
        <v>0</v>
      </c>
      <c r="K128" s="20">
        <f t="shared" si="55"/>
        <v>0</v>
      </c>
      <c r="L128" s="20">
        <f t="shared" si="56"/>
        <v>0</v>
      </c>
      <c r="M128" s="20">
        <f t="shared" si="57"/>
        <v>0</v>
      </c>
      <c r="N128" s="20">
        <f t="shared" si="58"/>
        <v>0</v>
      </c>
      <c r="O128" s="21">
        <f t="shared" si="59"/>
        <v>2.3899999999999998E-4</v>
      </c>
    </row>
    <row r="129" spans="1:15">
      <c r="A129" s="19">
        <v>37</v>
      </c>
      <c r="B129" s="20">
        <f t="shared" si="48"/>
        <v>0</v>
      </c>
      <c r="C129" s="20">
        <f t="shared" si="49"/>
        <v>0</v>
      </c>
      <c r="D129" s="20">
        <f t="shared" si="50"/>
        <v>0</v>
      </c>
      <c r="E129" s="20">
        <f t="shared" si="51"/>
        <v>0</v>
      </c>
      <c r="F129" s="20">
        <f t="shared" si="52"/>
        <v>0</v>
      </c>
      <c r="G129" s="21">
        <f t="shared" si="53"/>
        <v>3.1100000000000002E-4</v>
      </c>
      <c r="I129" s="19">
        <v>37</v>
      </c>
      <c r="J129" s="20">
        <f t="shared" si="54"/>
        <v>0</v>
      </c>
      <c r="K129" s="20">
        <f t="shared" si="55"/>
        <v>0</v>
      </c>
      <c r="L129" s="20">
        <f t="shared" si="56"/>
        <v>0</v>
      </c>
      <c r="M129" s="20">
        <f t="shared" si="57"/>
        <v>0</v>
      </c>
      <c r="N129" s="20">
        <f t="shared" si="58"/>
        <v>0</v>
      </c>
      <c r="O129" s="21">
        <f t="shared" si="59"/>
        <v>2.3799999999999998E-4</v>
      </c>
    </row>
    <row r="130" spans="1:15">
      <c r="A130" s="19">
        <v>38</v>
      </c>
      <c r="B130" s="20">
        <f t="shared" si="48"/>
        <v>0</v>
      </c>
      <c r="C130" s="20">
        <f t="shared" si="49"/>
        <v>0</v>
      </c>
      <c r="D130" s="20">
        <f t="shared" si="50"/>
        <v>0</v>
      </c>
      <c r="E130" s="20">
        <f t="shared" si="51"/>
        <v>0</v>
      </c>
      <c r="F130" s="20">
        <f t="shared" si="52"/>
        <v>0</v>
      </c>
      <c r="G130" s="21">
        <f t="shared" si="53"/>
        <v>3.1E-4</v>
      </c>
      <c r="I130" s="19">
        <v>38</v>
      </c>
      <c r="J130" s="20">
        <f t="shared" si="54"/>
        <v>0</v>
      </c>
      <c r="K130" s="20">
        <f t="shared" si="55"/>
        <v>0</v>
      </c>
      <c r="L130" s="20">
        <f t="shared" si="56"/>
        <v>0</v>
      </c>
      <c r="M130" s="20">
        <f t="shared" si="57"/>
        <v>0</v>
      </c>
      <c r="N130" s="20">
        <f t="shared" si="58"/>
        <v>0</v>
      </c>
      <c r="O130" s="21">
        <f t="shared" si="59"/>
        <v>2.3699999999999999E-4</v>
      </c>
    </row>
    <row r="131" spans="1:15">
      <c r="A131" s="19">
        <v>39</v>
      </c>
      <c r="B131" s="20">
        <f t="shared" si="48"/>
        <v>0</v>
      </c>
      <c r="C131" s="20">
        <f t="shared" si="49"/>
        <v>0</v>
      </c>
      <c r="D131" s="20">
        <f t="shared" si="50"/>
        <v>0</v>
      </c>
      <c r="E131" s="20">
        <f t="shared" si="51"/>
        <v>0</v>
      </c>
      <c r="F131" s="20">
        <f t="shared" si="52"/>
        <v>0</v>
      </c>
      <c r="G131" s="21">
        <f t="shared" si="53"/>
        <v>3.0900000000000003E-4</v>
      </c>
      <c r="I131" s="19">
        <v>39</v>
      </c>
      <c r="J131" s="20">
        <f t="shared" si="54"/>
        <v>0</v>
      </c>
      <c r="K131" s="20">
        <f t="shared" si="55"/>
        <v>0</v>
      </c>
      <c r="L131" s="20">
        <f t="shared" si="56"/>
        <v>0</v>
      </c>
      <c r="M131" s="20">
        <f t="shared" si="57"/>
        <v>0</v>
      </c>
      <c r="N131" s="20">
        <f t="shared" si="58"/>
        <v>0</v>
      </c>
      <c r="O131" s="21">
        <f t="shared" si="59"/>
        <v>2.3599999999999999E-4</v>
      </c>
    </row>
    <row r="132" spans="1:15">
      <c r="A132" s="19">
        <v>40</v>
      </c>
      <c r="B132" s="20">
        <f t="shared" si="48"/>
        <v>0</v>
      </c>
      <c r="C132" s="20">
        <f t="shared" si="49"/>
        <v>0</v>
      </c>
      <c r="D132" s="20">
        <f t="shared" si="50"/>
        <v>0</v>
      </c>
      <c r="E132" s="20">
        <f t="shared" si="51"/>
        <v>0</v>
      </c>
      <c r="F132" s="20">
        <f t="shared" si="52"/>
        <v>0</v>
      </c>
      <c r="G132" s="21">
        <f t="shared" si="53"/>
        <v>3.0800000000000001E-4</v>
      </c>
      <c r="I132" s="19">
        <v>40</v>
      </c>
      <c r="J132" s="20">
        <f t="shared" si="54"/>
        <v>0</v>
      </c>
      <c r="K132" s="20">
        <f t="shared" si="55"/>
        <v>0</v>
      </c>
      <c r="L132" s="20">
        <f t="shared" si="56"/>
        <v>0</v>
      </c>
      <c r="M132" s="20">
        <f t="shared" si="57"/>
        <v>0</v>
      </c>
      <c r="N132" s="20">
        <f t="shared" si="58"/>
        <v>0</v>
      </c>
      <c r="O132" s="21">
        <f t="shared" si="59"/>
        <v>2.34E-4</v>
      </c>
    </row>
    <row r="133" spans="1:15">
      <c r="A133" s="19">
        <v>41</v>
      </c>
      <c r="B133" s="20">
        <f t="shared" si="48"/>
        <v>0</v>
      </c>
      <c r="C133" s="20">
        <f t="shared" si="49"/>
        <v>0</v>
      </c>
      <c r="D133" s="20">
        <f t="shared" si="50"/>
        <v>0</v>
      </c>
      <c r="E133" s="20">
        <f t="shared" si="51"/>
        <v>0</v>
      </c>
      <c r="F133" s="20">
        <f t="shared" si="52"/>
        <v>0</v>
      </c>
      <c r="G133" s="21">
        <f t="shared" si="53"/>
        <v>3.0700000000000004E-4</v>
      </c>
      <c r="I133" s="19">
        <v>41</v>
      </c>
      <c r="J133" s="20">
        <f t="shared" si="54"/>
        <v>0</v>
      </c>
      <c r="K133" s="20">
        <f t="shared" si="55"/>
        <v>0</v>
      </c>
      <c r="L133" s="20">
        <f t="shared" si="56"/>
        <v>0</v>
      </c>
      <c r="M133" s="20">
        <f t="shared" si="57"/>
        <v>0</v>
      </c>
      <c r="N133" s="20">
        <f t="shared" si="58"/>
        <v>0</v>
      </c>
      <c r="O133" s="21">
        <f t="shared" si="59"/>
        <v>2.32E-4</v>
      </c>
    </row>
    <row r="134" spans="1:15">
      <c r="A134" s="19">
        <v>42</v>
      </c>
      <c r="B134" s="20">
        <f t="shared" si="48"/>
        <v>0</v>
      </c>
      <c r="C134" s="20">
        <f t="shared" si="49"/>
        <v>0</v>
      </c>
      <c r="D134" s="20">
        <f t="shared" si="50"/>
        <v>0</v>
      </c>
      <c r="E134" s="20">
        <f t="shared" si="51"/>
        <v>0</v>
      </c>
      <c r="F134" s="20">
        <f t="shared" si="52"/>
        <v>0</v>
      </c>
      <c r="G134" s="21">
        <f t="shared" si="53"/>
        <v>3.0600000000000001E-4</v>
      </c>
      <c r="I134" s="19">
        <v>42</v>
      </c>
      <c r="J134" s="20">
        <f t="shared" si="54"/>
        <v>0</v>
      </c>
      <c r="K134" s="20">
        <f t="shared" si="55"/>
        <v>0</v>
      </c>
      <c r="L134" s="20">
        <f t="shared" si="56"/>
        <v>0</v>
      </c>
      <c r="M134" s="20">
        <f t="shared" si="57"/>
        <v>0</v>
      </c>
      <c r="N134" s="20">
        <f t="shared" si="58"/>
        <v>0</v>
      </c>
      <c r="O134" s="21">
        <f t="shared" si="59"/>
        <v>2.2999999999999998E-4</v>
      </c>
    </row>
    <row r="135" spans="1:15">
      <c r="A135" s="19">
        <v>43</v>
      </c>
      <c r="B135" s="20">
        <f t="shared" si="48"/>
        <v>0</v>
      </c>
      <c r="C135" s="20">
        <f t="shared" si="49"/>
        <v>0</v>
      </c>
      <c r="D135" s="20">
        <f t="shared" si="50"/>
        <v>0</v>
      </c>
      <c r="E135" s="20">
        <f t="shared" si="51"/>
        <v>0</v>
      </c>
      <c r="F135" s="20">
        <f t="shared" si="52"/>
        <v>0</v>
      </c>
      <c r="G135" s="21">
        <f t="shared" si="53"/>
        <v>3.0400000000000002E-4</v>
      </c>
      <c r="I135" s="19">
        <v>43</v>
      </c>
      <c r="J135" s="20">
        <f t="shared" si="54"/>
        <v>0</v>
      </c>
      <c r="K135" s="20">
        <f t="shared" si="55"/>
        <v>0</v>
      </c>
      <c r="L135" s="20">
        <f t="shared" si="56"/>
        <v>0</v>
      </c>
      <c r="M135" s="20">
        <f t="shared" si="57"/>
        <v>0</v>
      </c>
      <c r="N135" s="20">
        <f t="shared" si="58"/>
        <v>0</v>
      </c>
      <c r="O135" s="21">
        <f t="shared" si="59"/>
        <v>2.2899999999999998E-4</v>
      </c>
    </row>
    <row r="136" spans="1:15">
      <c r="A136" s="19">
        <v>44</v>
      </c>
      <c r="B136" s="20">
        <f t="shared" si="48"/>
        <v>0</v>
      </c>
      <c r="C136" s="20">
        <f t="shared" si="49"/>
        <v>0</v>
      </c>
      <c r="D136" s="20">
        <f t="shared" si="50"/>
        <v>0</v>
      </c>
      <c r="E136" s="20">
        <f t="shared" si="51"/>
        <v>0</v>
      </c>
      <c r="F136" s="20">
        <f t="shared" si="52"/>
        <v>0</v>
      </c>
      <c r="G136" s="21">
        <f t="shared" si="53"/>
        <v>3.0299999999999999E-4</v>
      </c>
      <c r="I136" s="19">
        <v>44</v>
      </c>
      <c r="J136" s="20">
        <f t="shared" si="54"/>
        <v>0</v>
      </c>
      <c r="K136" s="20">
        <f t="shared" si="55"/>
        <v>0</v>
      </c>
      <c r="L136" s="20">
        <f t="shared" si="56"/>
        <v>0</v>
      </c>
      <c r="M136" s="20">
        <f t="shared" si="57"/>
        <v>0</v>
      </c>
      <c r="N136" s="20">
        <f t="shared" si="58"/>
        <v>0</v>
      </c>
      <c r="O136" s="21">
        <f t="shared" si="59"/>
        <v>2.2699999999999999E-4</v>
      </c>
    </row>
    <row r="137" spans="1:15">
      <c r="A137" s="19">
        <v>45</v>
      </c>
      <c r="B137" s="20">
        <f t="shared" si="48"/>
        <v>0</v>
      </c>
      <c r="C137" s="20">
        <f t="shared" si="49"/>
        <v>0</v>
      </c>
      <c r="D137" s="20">
        <f t="shared" si="50"/>
        <v>0</v>
      </c>
      <c r="E137" s="20">
        <f t="shared" si="51"/>
        <v>0</v>
      </c>
      <c r="F137" s="20">
        <f t="shared" si="52"/>
        <v>0</v>
      </c>
      <c r="G137" s="21">
        <f t="shared" si="53"/>
        <v>3.0200000000000002E-4</v>
      </c>
      <c r="I137" s="19">
        <v>45</v>
      </c>
      <c r="J137" s="20">
        <f t="shared" si="54"/>
        <v>0</v>
      </c>
      <c r="K137" s="20">
        <f t="shared" si="55"/>
        <v>0</v>
      </c>
      <c r="L137" s="20">
        <f t="shared" si="56"/>
        <v>0</v>
      </c>
      <c r="M137" s="20">
        <f t="shared" si="57"/>
        <v>0</v>
      </c>
      <c r="N137" s="20">
        <f t="shared" si="58"/>
        <v>0</v>
      </c>
      <c r="O137" s="21">
        <f t="shared" si="59"/>
        <v>2.2499999999999999E-4</v>
      </c>
    </row>
    <row r="138" spans="1:15">
      <c r="A138" s="19">
        <v>46</v>
      </c>
      <c r="B138" s="20">
        <f t="shared" si="48"/>
        <v>0</v>
      </c>
      <c r="C138" s="20">
        <f t="shared" si="49"/>
        <v>0</v>
      </c>
      <c r="D138" s="20">
        <f t="shared" si="50"/>
        <v>0</v>
      </c>
      <c r="E138" s="20">
        <f t="shared" si="51"/>
        <v>0</v>
      </c>
      <c r="F138" s="20">
        <f t="shared" si="52"/>
        <v>0</v>
      </c>
      <c r="G138" s="21">
        <f t="shared" si="53"/>
        <v>3.01E-4</v>
      </c>
      <c r="I138" s="19">
        <v>46</v>
      </c>
      <c r="J138" s="20">
        <f t="shared" si="54"/>
        <v>0</v>
      </c>
      <c r="K138" s="20">
        <f t="shared" si="55"/>
        <v>0</v>
      </c>
      <c r="L138" s="20">
        <f t="shared" si="56"/>
        <v>0</v>
      </c>
      <c r="M138" s="20">
        <f t="shared" si="57"/>
        <v>0</v>
      </c>
      <c r="N138" s="20">
        <f t="shared" si="58"/>
        <v>0</v>
      </c>
      <c r="O138" s="21">
        <f t="shared" si="59"/>
        <v>2.24E-4</v>
      </c>
    </row>
    <row r="139" spans="1:15">
      <c r="A139" s="19">
        <v>47</v>
      </c>
      <c r="B139" s="20">
        <f t="shared" si="48"/>
        <v>0</v>
      </c>
      <c r="C139" s="20">
        <f t="shared" si="49"/>
        <v>0</v>
      </c>
      <c r="D139" s="20">
        <f t="shared" si="50"/>
        <v>0</v>
      </c>
      <c r="E139" s="20">
        <f t="shared" si="51"/>
        <v>0</v>
      </c>
      <c r="F139" s="20">
        <f t="shared" si="52"/>
        <v>0</v>
      </c>
      <c r="G139" s="21">
        <f t="shared" si="53"/>
        <v>3.0000000000000003E-4</v>
      </c>
      <c r="I139" s="19">
        <v>47</v>
      </c>
      <c r="J139" s="20">
        <f t="shared" si="54"/>
        <v>0</v>
      </c>
      <c r="K139" s="20">
        <f t="shared" si="55"/>
        <v>0</v>
      </c>
      <c r="L139" s="20">
        <f t="shared" si="56"/>
        <v>0</v>
      </c>
      <c r="M139" s="20">
        <f t="shared" si="57"/>
        <v>0</v>
      </c>
      <c r="N139" s="20">
        <f t="shared" si="58"/>
        <v>0</v>
      </c>
      <c r="O139" s="21">
        <f t="shared" si="59"/>
        <v>2.23E-4</v>
      </c>
    </row>
    <row r="140" spans="1:15">
      <c r="A140" s="19">
        <v>48</v>
      </c>
      <c r="B140" s="20">
        <f t="shared" si="48"/>
        <v>0</v>
      </c>
      <c r="C140" s="20">
        <f t="shared" si="49"/>
        <v>0</v>
      </c>
      <c r="D140" s="20">
        <f t="shared" si="50"/>
        <v>0</v>
      </c>
      <c r="E140" s="20">
        <f t="shared" si="51"/>
        <v>0</v>
      </c>
      <c r="F140" s="20">
        <f t="shared" si="52"/>
        <v>0</v>
      </c>
      <c r="G140" s="21">
        <f t="shared" si="53"/>
        <v>2.99E-4</v>
      </c>
      <c r="I140" s="19">
        <v>48</v>
      </c>
      <c r="J140" s="20">
        <f t="shared" si="54"/>
        <v>0</v>
      </c>
      <c r="K140" s="20">
        <f t="shared" si="55"/>
        <v>0</v>
      </c>
      <c r="L140" s="20">
        <f t="shared" si="56"/>
        <v>0</v>
      </c>
      <c r="M140" s="20">
        <f t="shared" si="57"/>
        <v>0</v>
      </c>
      <c r="N140" s="20">
        <f t="shared" si="58"/>
        <v>0</v>
      </c>
      <c r="O140" s="21">
        <f t="shared" si="59"/>
        <v>2.22E-4</v>
      </c>
    </row>
    <row r="141" spans="1:15">
      <c r="A141" s="19">
        <v>49</v>
      </c>
      <c r="B141" s="20">
        <f t="shared" si="48"/>
        <v>0</v>
      </c>
      <c r="C141" s="20">
        <f t="shared" si="49"/>
        <v>0</v>
      </c>
      <c r="D141" s="20">
        <f t="shared" si="50"/>
        <v>0</v>
      </c>
      <c r="E141" s="20">
        <f t="shared" si="51"/>
        <v>0</v>
      </c>
      <c r="F141" s="20">
        <f t="shared" si="52"/>
        <v>0</v>
      </c>
      <c r="G141" s="21">
        <f t="shared" si="53"/>
        <v>2.9800000000000003E-4</v>
      </c>
      <c r="I141" s="19">
        <v>49</v>
      </c>
      <c r="J141" s="20">
        <f t="shared" si="54"/>
        <v>0</v>
      </c>
      <c r="K141" s="20">
        <f t="shared" si="55"/>
        <v>0</v>
      </c>
      <c r="L141" s="20">
        <f t="shared" si="56"/>
        <v>0</v>
      </c>
      <c r="M141" s="20">
        <f t="shared" si="57"/>
        <v>0</v>
      </c>
      <c r="N141" s="20">
        <f t="shared" si="58"/>
        <v>0</v>
      </c>
      <c r="O141" s="21">
        <f t="shared" si="59"/>
        <v>2.1899999999999998E-4</v>
      </c>
    </row>
    <row r="142" spans="1:15">
      <c r="A142" s="19">
        <v>50</v>
      </c>
      <c r="B142" s="20">
        <f t="shared" si="48"/>
        <v>0</v>
      </c>
      <c r="C142" s="20">
        <f t="shared" si="49"/>
        <v>0</v>
      </c>
      <c r="D142" s="20">
        <f t="shared" si="50"/>
        <v>0</v>
      </c>
      <c r="E142" s="20">
        <f t="shared" si="51"/>
        <v>0</v>
      </c>
      <c r="F142" s="20">
        <f t="shared" si="52"/>
        <v>0</v>
      </c>
      <c r="G142" s="21">
        <f t="shared" si="53"/>
        <v>2.9700000000000001E-4</v>
      </c>
      <c r="I142" s="19">
        <v>50</v>
      </c>
      <c r="J142" s="20">
        <f t="shared" si="54"/>
        <v>0</v>
      </c>
      <c r="K142" s="20">
        <f t="shared" si="55"/>
        <v>0</v>
      </c>
      <c r="L142" s="20">
        <f t="shared" si="56"/>
        <v>0</v>
      </c>
      <c r="M142" s="20">
        <f t="shared" si="57"/>
        <v>0</v>
      </c>
      <c r="N142" s="20">
        <f t="shared" si="58"/>
        <v>0</v>
      </c>
      <c r="O142" s="21">
        <f t="shared" si="59"/>
        <v>2.1799999999999999E-4</v>
      </c>
    </row>
    <row r="143" spans="1:15">
      <c r="A143" s="19">
        <v>51</v>
      </c>
      <c r="B143" s="20">
        <f t="shared" si="48"/>
        <v>0</v>
      </c>
      <c r="C143" s="20">
        <f t="shared" si="49"/>
        <v>0</v>
      </c>
      <c r="D143" s="20">
        <f t="shared" si="50"/>
        <v>0</v>
      </c>
      <c r="E143" s="20">
        <f t="shared" si="51"/>
        <v>0</v>
      </c>
      <c r="F143" s="20">
        <f t="shared" si="52"/>
        <v>0</v>
      </c>
      <c r="G143" s="21">
        <f t="shared" si="53"/>
        <v>2.9399999999999999E-4</v>
      </c>
      <c r="I143" s="19">
        <v>51</v>
      </c>
      <c r="J143" s="20">
        <f t="shared" si="54"/>
        <v>0</v>
      </c>
      <c r="K143" s="20">
        <f t="shared" si="55"/>
        <v>0</v>
      </c>
      <c r="L143" s="20">
        <f t="shared" si="56"/>
        <v>0</v>
      </c>
      <c r="M143" s="20">
        <f t="shared" si="57"/>
        <v>0</v>
      </c>
      <c r="N143" s="20">
        <f t="shared" si="58"/>
        <v>0</v>
      </c>
      <c r="O143" s="21">
        <f t="shared" si="59"/>
        <v>2.1499999999999999E-4</v>
      </c>
    </row>
    <row r="144" spans="1:15">
      <c r="A144" s="19">
        <v>52</v>
      </c>
      <c r="B144" s="20">
        <f t="shared" si="48"/>
        <v>0</v>
      </c>
      <c r="C144" s="20">
        <f t="shared" si="49"/>
        <v>0</v>
      </c>
      <c r="D144" s="20">
        <f t="shared" si="50"/>
        <v>0</v>
      </c>
      <c r="E144" s="20">
        <f t="shared" si="51"/>
        <v>0</v>
      </c>
      <c r="F144" s="20">
        <f t="shared" si="52"/>
        <v>0</v>
      </c>
      <c r="G144" s="21">
        <f t="shared" si="53"/>
        <v>2.9300000000000002E-4</v>
      </c>
      <c r="I144" s="19">
        <v>52</v>
      </c>
      <c r="J144" s="20">
        <f t="shared" si="54"/>
        <v>0</v>
      </c>
      <c r="K144" s="20">
        <f t="shared" si="55"/>
        <v>0</v>
      </c>
      <c r="L144" s="20">
        <f t="shared" si="56"/>
        <v>0</v>
      </c>
      <c r="M144" s="20">
        <f t="shared" si="57"/>
        <v>0</v>
      </c>
      <c r="N144" s="20">
        <f t="shared" si="58"/>
        <v>0</v>
      </c>
      <c r="O144" s="21">
        <f t="shared" si="59"/>
        <v>2.14E-4</v>
      </c>
    </row>
    <row r="145" spans="1:15">
      <c r="A145" s="19">
        <v>53</v>
      </c>
      <c r="B145" s="20">
        <f t="shared" si="48"/>
        <v>0</v>
      </c>
      <c r="C145" s="20">
        <f t="shared" si="49"/>
        <v>0</v>
      </c>
      <c r="D145" s="20">
        <f t="shared" si="50"/>
        <v>0</v>
      </c>
      <c r="E145" s="20">
        <f t="shared" si="51"/>
        <v>0</v>
      </c>
      <c r="F145" s="20">
        <f t="shared" si="52"/>
        <v>0</v>
      </c>
      <c r="G145" s="21">
        <f t="shared" si="53"/>
        <v>2.92E-4</v>
      </c>
      <c r="I145" s="19">
        <v>53</v>
      </c>
      <c r="J145" s="20">
        <f t="shared" si="54"/>
        <v>0</v>
      </c>
      <c r="K145" s="20">
        <f t="shared" si="55"/>
        <v>0</v>
      </c>
      <c r="L145" s="20">
        <f t="shared" si="56"/>
        <v>0</v>
      </c>
      <c r="M145" s="20">
        <f t="shared" si="57"/>
        <v>0</v>
      </c>
      <c r="N145" s="20">
        <f t="shared" si="58"/>
        <v>0</v>
      </c>
      <c r="O145" s="21">
        <f t="shared" si="59"/>
        <v>2.12E-4</v>
      </c>
    </row>
    <row r="146" spans="1:15">
      <c r="A146" s="19">
        <v>54</v>
      </c>
      <c r="B146" s="20">
        <f t="shared" si="48"/>
        <v>0</v>
      </c>
      <c r="C146" s="20">
        <f t="shared" si="49"/>
        <v>0</v>
      </c>
      <c r="D146" s="20">
        <f t="shared" si="50"/>
        <v>0</v>
      </c>
      <c r="E146" s="20">
        <f t="shared" si="51"/>
        <v>0</v>
      </c>
      <c r="F146" s="20">
        <f t="shared" si="52"/>
        <v>0</v>
      </c>
      <c r="G146" s="21">
        <f t="shared" si="53"/>
        <v>2.9E-4</v>
      </c>
      <c r="I146" s="19">
        <v>54</v>
      </c>
      <c r="J146" s="20">
        <f t="shared" si="54"/>
        <v>0</v>
      </c>
      <c r="K146" s="20">
        <f t="shared" si="55"/>
        <v>0</v>
      </c>
      <c r="L146" s="20">
        <f t="shared" si="56"/>
        <v>0</v>
      </c>
      <c r="M146" s="20">
        <f t="shared" si="57"/>
        <v>0</v>
      </c>
      <c r="N146" s="20">
        <f t="shared" si="58"/>
        <v>0</v>
      </c>
      <c r="O146" s="21">
        <f t="shared" si="59"/>
        <v>2.1099999999999998E-4</v>
      </c>
    </row>
    <row r="147" spans="1:15">
      <c r="A147" s="19">
        <v>55</v>
      </c>
      <c r="B147" s="20">
        <f t="shared" si="48"/>
        <v>0</v>
      </c>
      <c r="C147" s="20">
        <f t="shared" si="49"/>
        <v>0</v>
      </c>
      <c r="D147" s="20">
        <f t="shared" si="50"/>
        <v>0</v>
      </c>
      <c r="E147" s="20">
        <f t="shared" si="51"/>
        <v>0</v>
      </c>
      <c r="F147" s="20">
        <f t="shared" si="52"/>
        <v>0</v>
      </c>
      <c r="G147" s="21">
        <f t="shared" si="53"/>
        <v>2.8900000000000003E-4</v>
      </c>
      <c r="I147" s="19">
        <v>55</v>
      </c>
      <c r="J147" s="20">
        <f t="shared" si="54"/>
        <v>0</v>
      </c>
      <c r="K147" s="20">
        <f t="shared" si="55"/>
        <v>0</v>
      </c>
      <c r="L147" s="20">
        <f t="shared" si="56"/>
        <v>0</v>
      </c>
      <c r="M147" s="20">
        <f t="shared" si="57"/>
        <v>0</v>
      </c>
      <c r="N147" s="20">
        <f t="shared" si="58"/>
        <v>0</v>
      </c>
      <c r="O147" s="21">
        <f t="shared" si="59"/>
        <v>2.0999999999999998E-4</v>
      </c>
    </row>
    <row r="148" spans="1:15">
      <c r="A148" s="19">
        <v>56</v>
      </c>
      <c r="B148" s="20">
        <f t="shared" si="48"/>
        <v>0</v>
      </c>
      <c r="C148" s="20">
        <f t="shared" si="49"/>
        <v>0</v>
      </c>
      <c r="D148" s="20">
        <f t="shared" si="50"/>
        <v>0</v>
      </c>
      <c r="E148" s="20">
        <f t="shared" si="51"/>
        <v>0</v>
      </c>
      <c r="F148" s="20">
        <f t="shared" si="52"/>
        <v>0</v>
      </c>
      <c r="G148" s="21">
        <f t="shared" si="53"/>
        <v>2.8800000000000001E-4</v>
      </c>
      <c r="I148" s="19">
        <v>56</v>
      </c>
      <c r="J148" s="20">
        <f t="shared" si="54"/>
        <v>0</v>
      </c>
      <c r="K148" s="20">
        <f t="shared" si="55"/>
        <v>0</v>
      </c>
      <c r="L148" s="20">
        <f t="shared" si="56"/>
        <v>0</v>
      </c>
      <c r="M148" s="20">
        <f t="shared" si="57"/>
        <v>0</v>
      </c>
      <c r="N148" s="20">
        <f t="shared" si="58"/>
        <v>0</v>
      </c>
      <c r="O148" s="21">
        <f t="shared" si="59"/>
        <v>2.0899999999999998E-4</v>
      </c>
    </row>
    <row r="149" spans="1:15">
      <c r="A149" s="19">
        <v>57</v>
      </c>
      <c r="B149" s="20">
        <f t="shared" si="48"/>
        <v>0</v>
      </c>
      <c r="C149" s="20">
        <f t="shared" si="49"/>
        <v>0</v>
      </c>
      <c r="D149" s="20">
        <f t="shared" si="50"/>
        <v>0</v>
      </c>
      <c r="E149" s="20">
        <f t="shared" si="51"/>
        <v>0</v>
      </c>
      <c r="F149" s="20">
        <f t="shared" si="52"/>
        <v>0</v>
      </c>
      <c r="G149" s="21">
        <f t="shared" si="53"/>
        <v>2.8700000000000004E-4</v>
      </c>
      <c r="I149" s="19">
        <v>57</v>
      </c>
      <c r="J149" s="20">
        <f t="shared" si="54"/>
        <v>0</v>
      </c>
      <c r="K149" s="20">
        <f t="shared" si="55"/>
        <v>0</v>
      </c>
      <c r="L149" s="20">
        <f t="shared" si="56"/>
        <v>0</v>
      </c>
      <c r="M149" s="20">
        <f t="shared" si="57"/>
        <v>0</v>
      </c>
      <c r="N149" s="20">
        <f t="shared" si="58"/>
        <v>0</v>
      </c>
      <c r="O149" s="21">
        <f t="shared" si="59"/>
        <v>2.0799999999999999E-4</v>
      </c>
    </row>
    <row r="150" spans="1:15">
      <c r="A150" s="19">
        <v>58</v>
      </c>
      <c r="B150" s="20">
        <f t="shared" si="48"/>
        <v>0</v>
      </c>
      <c r="C150" s="20">
        <f t="shared" si="49"/>
        <v>0</v>
      </c>
      <c r="D150" s="20">
        <f t="shared" si="50"/>
        <v>0</v>
      </c>
      <c r="E150" s="20">
        <f t="shared" si="51"/>
        <v>0</v>
      </c>
      <c r="F150" s="20">
        <f t="shared" si="52"/>
        <v>0</v>
      </c>
      <c r="G150" s="21">
        <f t="shared" si="53"/>
        <v>2.8600000000000001E-4</v>
      </c>
      <c r="I150" s="19">
        <v>58</v>
      </c>
      <c r="J150" s="20">
        <f t="shared" si="54"/>
        <v>0</v>
      </c>
      <c r="K150" s="20">
        <f t="shared" si="55"/>
        <v>0</v>
      </c>
      <c r="L150" s="20">
        <f t="shared" si="56"/>
        <v>0</v>
      </c>
      <c r="M150" s="20">
        <f t="shared" si="57"/>
        <v>0</v>
      </c>
      <c r="N150" s="20">
        <f t="shared" si="58"/>
        <v>0</v>
      </c>
      <c r="O150" s="21">
        <f t="shared" si="59"/>
        <v>2.0699999999999999E-4</v>
      </c>
    </row>
    <row r="151" spans="1:15">
      <c r="A151" s="19">
        <v>59</v>
      </c>
      <c r="B151" s="20">
        <f t="shared" si="48"/>
        <v>0</v>
      </c>
      <c r="C151" s="20">
        <f t="shared" si="49"/>
        <v>0</v>
      </c>
      <c r="D151" s="20">
        <f t="shared" si="50"/>
        <v>0</v>
      </c>
      <c r="E151" s="20">
        <f t="shared" si="51"/>
        <v>0</v>
      </c>
      <c r="F151" s="20">
        <f t="shared" si="52"/>
        <v>0</v>
      </c>
      <c r="G151" s="21">
        <f t="shared" si="53"/>
        <v>2.8499999999999999E-4</v>
      </c>
      <c r="I151" s="19">
        <v>59</v>
      </c>
      <c r="J151" s="20">
        <f t="shared" si="54"/>
        <v>0</v>
      </c>
      <c r="K151" s="20">
        <f t="shared" si="55"/>
        <v>0</v>
      </c>
      <c r="L151" s="20">
        <f t="shared" si="56"/>
        <v>0</v>
      </c>
      <c r="M151" s="20">
        <f t="shared" si="57"/>
        <v>0</v>
      </c>
      <c r="N151" s="20">
        <f t="shared" si="58"/>
        <v>0</v>
      </c>
      <c r="O151" s="21">
        <f t="shared" si="59"/>
        <v>2.0599999999999999E-4</v>
      </c>
    </row>
    <row r="152" spans="1:15">
      <c r="A152" s="19">
        <v>60</v>
      </c>
      <c r="B152" s="20">
        <f t="shared" si="48"/>
        <v>0</v>
      </c>
      <c r="C152" s="20">
        <f t="shared" si="49"/>
        <v>0</v>
      </c>
      <c r="D152" s="20">
        <f t="shared" si="50"/>
        <v>0</v>
      </c>
      <c r="E152" s="20">
        <f t="shared" si="51"/>
        <v>0</v>
      </c>
      <c r="F152" s="20">
        <f t="shared" si="52"/>
        <v>0</v>
      </c>
      <c r="G152" s="21">
        <f t="shared" si="53"/>
        <v>2.8299999999999999E-4</v>
      </c>
      <c r="I152" s="19">
        <v>60</v>
      </c>
      <c r="J152" s="20">
        <f t="shared" si="54"/>
        <v>0</v>
      </c>
      <c r="K152" s="20">
        <f t="shared" si="55"/>
        <v>0</v>
      </c>
      <c r="L152" s="20">
        <f t="shared" si="56"/>
        <v>0</v>
      </c>
      <c r="M152" s="20">
        <f t="shared" si="57"/>
        <v>0</v>
      </c>
      <c r="N152" s="20">
        <f t="shared" si="58"/>
        <v>0</v>
      </c>
      <c r="O152" s="21">
        <f t="shared" si="59"/>
        <v>2.04E-4</v>
      </c>
    </row>
    <row r="153" spans="1:15">
      <c r="A153" s="19">
        <v>61</v>
      </c>
      <c r="B153" s="20">
        <f t="shared" si="48"/>
        <v>0</v>
      </c>
      <c r="C153" s="20">
        <f t="shared" si="49"/>
        <v>0</v>
      </c>
      <c r="D153" s="20">
        <f t="shared" si="50"/>
        <v>0</v>
      </c>
      <c r="E153" s="20">
        <f t="shared" si="51"/>
        <v>0</v>
      </c>
      <c r="F153" s="20">
        <f t="shared" si="52"/>
        <v>0</v>
      </c>
      <c r="G153" s="21">
        <f t="shared" si="53"/>
        <v>2.8200000000000002E-4</v>
      </c>
      <c r="I153" s="19">
        <v>61</v>
      </c>
      <c r="J153" s="20">
        <f t="shared" si="54"/>
        <v>0</v>
      </c>
      <c r="K153" s="20">
        <f t="shared" si="55"/>
        <v>0</v>
      </c>
      <c r="L153" s="20">
        <f t="shared" si="56"/>
        <v>0</v>
      </c>
      <c r="M153" s="20">
        <f t="shared" si="57"/>
        <v>0</v>
      </c>
      <c r="N153" s="20">
        <f t="shared" si="58"/>
        <v>0</v>
      </c>
      <c r="O153" s="21">
        <f t="shared" si="59"/>
        <v>2.0099999999999998E-4</v>
      </c>
    </row>
    <row r="154" spans="1:15">
      <c r="A154" s="19">
        <v>62</v>
      </c>
      <c r="B154" s="20">
        <f t="shared" si="48"/>
        <v>0</v>
      </c>
      <c r="C154" s="20">
        <f t="shared" si="49"/>
        <v>0</v>
      </c>
      <c r="D154" s="20">
        <f t="shared" si="50"/>
        <v>0</v>
      </c>
      <c r="E154" s="20">
        <f t="shared" si="51"/>
        <v>0</v>
      </c>
      <c r="F154" s="20">
        <f t="shared" si="52"/>
        <v>0</v>
      </c>
      <c r="G154" s="21">
        <f t="shared" si="53"/>
        <v>2.81E-4</v>
      </c>
      <c r="I154" s="19">
        <v>62</v>
      </c>
      <c r="J154" s="20">
        <f t="shared" si="54"/>
        <v>0</v>
      </c>
      <c r="K154" s="20">
        <f t="shared" si="55"/>
        <v>0</v>
      </c>
      <c r="L154" s="20">
        <f t="shared" si="56"/>
        <v>0</v>
      </c>
      <c r="M154" s="20">
        <f t="shared" si="57"/>
        <v>0</v>
      </c>
      <c r="N154" s="20">
        <f t="shared" si="58"/>
        <v>0</v>
      </c>
      <c r="O154" s="21">
        <f t="shared" si="59"/>
        <v>1.9999999999999998E-4</v>
      </c>
    </row>
    <row r="155" spans="1:15">
      <c r="A155" s="19">
        <v>63</v>
      </c>
      <c r="B155" s="20">
        <f t="shared" si="48"/>
        <v>0</v>
      </c>
      <c r="C155" s="20">
        <f t="shared" si="49"/>
        <v>0</v>
      </c>
      <c r="D155" s="20">
        <f t="shared" si="50"/>
        <v>0</v>
      </c>
      <c r="E155" s="20">
        <f t="shared" si="51"/>
        <v>0</v>
      </c>
      <c r="F155" s="20">
        <f t="shared" si="52"/>
        <v>0</v>
      </c>
      <c r="G155" s="21">
        <f t="shared" si="53"/>
        <v>2.7900000000000001E-4</v>
      </c>
      <c r="I155" s="19">
        <v>63</v>
      </c>
      <c r="J155" s="20">
        <f t="shared" si="54"/>
        <v>0</v>
      </c>
      <c r="K155" s="20">
        <f t="shared" si="55"/>
        <v>0</v>
      </c>
      <c r="L155" s="20">
        <f t="shared" si="56"/>
        <v>0</v>
      </c>
      <c r="M155" s="20">
        <f t="shared" si="57"/>
        <v>0</v>
      </c>
      <c r="N155" s="20">
        <f t="shared" si="58"/>
        <v>0</v>
      </c>
      <c r="O155" s="21">
        <f t="shared" si="59"/>
        <v>1.9899999999999999E-4</v>
      </c>
    </row>
    <row r="156" spans="1:15">
      <c r="A156" s="19">
        <v>64</v>
      </c>
      <c r="B156" s="20">
        <f t="shared" si="48"/>
        <v>0</v>
      </c>
      <c r="C156" s="20">
        <f t="shared" si="49"/>
        <v>0</v>
      </c>
      <c r="D156" s="20">
        <f t="shared" si="50"/>
        <v>0</v>
      </c>
      <c r="E156" s="20">
        <f t="shared" si="51"/>
        <v>0</v>
      </c>
      <c r="F156" s="20">
        <f t="shared" si="52"/>
        <v>0</v>
      </c>
      <c r="G156" s="21">
        <f t="shared" si="53"/>
        <v>2.7800000000000004E-4</v>
      </c>
      <c r="I156" s="19">
        <v>64</v>
      </c>
      <c r="J156" s="20">
        <f t="shared" si="54"/>
        <v>0</v>
      </c>
      <c r="K156" s="20">
        <f t="shared" si="55"/>
        <v>0</v>
      </c>
      <c r="L156" s="20">
        <f t="shared" si="56"/>
        <v>0</v>
      </c>
      <c r="M156" s="20">
        <f t="shared" si="57"/>
        <v>0</v>
      </c>
      <c r="N156" s="20">
        <f t="shared" si="58"/>
        <v>0</v>
      </c>
      <c r="O156" s="21">
        <f t="shared" si="59"/>
        <v>1.9799999999999999E-4</v>
      </c>
    </row>
    <row r="157" spans="1:15">
      <c r="A157" s="19">
        <v>65</v>
      </c>
      <c r="B157" s="20">
        <f t="shared" ref="B157:B172" si="60">IF(G157="","",VLOOKUP(G157,tcalcm9,2,FALSE))</f>
        <v>0</v>
      </c>
      <c r="C157" s="20">
        <f t="shared" ref="C157:C172" si="61">IF(G157="","",VLOOKUP(G157,tcalcm9,3,FALSE))</f>
        <v>0</v>
      </c>
      <c r="D157" s="20">
        <f t="shared" ref="D157:D172" si="62">IF(G157="","",VLOOKUP(G157,tcalcm9,4,FALSE))</f>
        <v>0</v>
      </c>
      <c r="E157" s="20">
        <f t="shared" ref="E157:E172" si="63">IF(G157="","",VLOOKUP(G157,tcalcm9,5,FALSE))</f>
        <v>0</v>
      </c>
      <c r="F157" s="20">
        <f t="shared" ref="F157:F172" si="64">IF(G157="","",VLOOKUP(G157,tcalcm9,6,FALSE))</f>
        <v>0</v>
      </c>
      <c r="G157" s="21">
        <f t="shared" ref="G157:G172" si="65">IF(LARGE(tpointm9,A157)=0,"",LARGE(tpointm9,A157))</f>
        <v>2.7700000000000001E-4</v>
      </c>
      <c r="I157" s="19">
        <v>65</v>
      </c>
      <c r="J157" s="20">
        <f t="shared" ref="J157:J172" si="66">IF(O157="","",VLOOKUP(O157,tcalcf9,2,FALSE))</f>
        <v>0</v>
      </c>
      <c r="K157" s="20">
        <f t="shared" ref="K157:K172" si="67">IF(O157="","",VLOOKUP(O157,tcalcf9,3,FALSE))</f>
        <v>0</v>
      </c>
      <c r="L157" s="20">
        <f t="shared" ref="L157:L172" si="68">IF(O157="","",VLOOKUP(O157,tcalcf9,4,FALSE))</f>
        <v>0</v>
      </c>
      <c r="M157" s="20">
        <f t="shared" ref="M157:M172" si="69">IF(O157="","",VLOOKUP(O157,tcalcf9,5,FALSE))</f>
        <v>0</v>
      </c>
      <c r="N157" s="20">
        <f t="shared" ref="N157:N172" si="70">IF(O157="","",VLOOKUP(O157,tcalcf9,6,FALSE))</f>
        <v>0</v>
      </c>
      <c r="O157" s="21">
        <f t="shared" ref="O157:O172" si="71">IF(LARGE(tpointf9,I157)=0,"",LARGE(tpointf9,I157))</f>
        <v>1.9699999999999999E-4</v>
      </c>
    </row>
    <row r="158" spans="1:15">
      <c r="A158" s="19">
        <v>66</v>
      </c>
      <c r="B158" s="20">
        <f t="shared" si="60"/>
        <v>0</v>
      </c>
      <c r="C158" s="20">
        <f t="shared" si="61"/>
        <v>0</v>
      </c>
      <c r="D158" s="20">
        <f t="shared" si="62"/>
        <v>0</v>
      </c>
      <c r="E158" s="20">
        <f t="shared" si="63"/>
        <v>0</v>
      </c>
      <c r="F158" s="20">
        <f t="shared" si="64"/>
        <v>0</v>
      </c>
      <c r="G158" s="21">
        <f t="shared" si="65"/>
        <v>2.7600000000000004E-4</v>
      </c>
      <c r="I158" s="19">
        <v>66</v>
      </c>
      <c r="J158" s="20">
        <f t="shared" si="66"/>
        <v>0</v>
      </c>
      <c r="K158" s="20">
        <f t="shared" si="67"/>
        <v>0</v>
      </c>
      <c r="L158" s="20">
        <f t="shared" si="68"/>
        <v>0</v>
      </c>
      <c r="M158" s="20">
        <f t="shared" si="69"/>
        <v>0</v>
      </c>
      <c r="N158" s="20">
        <f t="shared" si="70"/>
        <v>0</v>
      </c>
      <c r="O158" s="21">
        <f t="shared" si="71"/>
        <v>1.9599999999999999E-4</v>
      </c>
    </row>
    <row r="159" spans="1:15">
      <c r="A159" s="19">
        <v>67</v>
      </c>
      <c r="B159" s="20">
        <f t="shared" si="60"/>
        <v>0</v>
      </c>
      <c r="C159" s="20">
        <f t="shared" si="61"/>
        <v>0</v>
      </c>
      <c r="D159" s="20">
        <f t="shared" si="62"/>
        <v>0</v>
      </c>
      <c r="E159" s="20">
        <f t="shared" si="63"/>
        <v>0</v>
      </c>
      <c r="F159" s="20">
        <f t="shared" si="64"/>
        <v>0</v>
      </c>
      <c r="G159" s="21">
        <f t="shared" si="65"/>
        <v>2.7399999999999999E-4</v>
      </c>
      <c r="I159" s="19">
        <v>67</v>
      </c>
      <c r="J159" s="20">
        <f t="shared" si="66"/>
        <v>0</v>
      </c>
      <c r="K159" s="20">
        <f t="shared" si="67"/>
        <v>0</v>
      </c>
      <c r="L159" s="20">
        <f t="shared" si="68"/>
        <v>0</v>
      </c>
      <c r="M159" s="20">
        <f t="shared" si="69"/>
        <v>0</v>
      </c>
      <c r="N159" s="20">
        <f t="shared" si="70"/>
        <v>0</v>
      </c>
      <c r="O159" s="21">
        <f t="shared" si="71"/>
        <v>1.95E-4</v>
      </c>
    </row>
    <row r="160" spans="1:15">
      <c r="A160" s="19">
        <v>68</v>
      </c>
      <c r="B160" s="20">
        <f t="shared" si="60"/>
        <v>0</v>
      </c>
      <c r="C160" s="20">
        <f t="shared" si="61"/>
        <v>0</v>
      </c>
      <c r="D160" s="20">
        <f t="shared" si="62"/>
        <v>0</v>
      </c>
      <c r="E160" s="20">
        <f t="shared" si="63"/>
        <v>0</v>
      </c>
      <c r="F160" s="20">
        <f t="shared" si="64"/>
        <v>0</v>
      </c>
      <c r="G160" s="21">
        <f t="shared" si="65"/>
        <v>2.72E-4</v>
      </c>
      <c r="I160" s="19">
        <v>68</v>
      </c>
      <c r="J160" s="20">
        <f t="shared" si="66"/>
        <v>0</v>
      </c>
      <c r="K160" s="20">
        <f t="shared" si="67"/>
        <v>0</v>
      </c>
      <c r="L160" s="20">
        <f t="shared" si="68"/>
        <v>0</v>
      </c>
      <c r="M160" s="20">
        <f t="shared" si="69"/>
        <v>0</v>
      </c>
      <c r="N160" s="20">
        <f t="shared" si="70"/>
        <v>0</v>
      </c>
      <c r="O160" s="21">
        <f t="shared" si="71"/>
        <v>1.9199999999999998E-4</v>
      </c>
    </row>
    <row r="161" spans="1:15">
      <c r="A161" s="19">
        <v>69</v>
      </c>
      <c r="B161" s="20">
        <f t="shared" si="60"/>
        <v>0</v>
      </c>
      <c r="C161" s="20">
        <f t="shared" si="61"/>
        <v>0</v>
      </c>
      <c r="D161" s="20">
        <f t="shared" si="62"/>
        <v>0</v>
      </c>
      <c r="E161" s="20">
        <f t="shared" si="63"/>
        <v>0</v>
      </c>
      <c r="F161" s="20">
        <f t="shared" si="64"/>
        <v>0</v>
      </c>
      <c r="G161" s="21">
        <f t="shared" si="65"/>
        <v>2.7100000000000003E-4</v>
      </c>
      <c r="I161" s="19">
        <v>69</v>
      </c>
      <c r="J161" s="20">
        <f t="shared" si="66"/>
        <v>0</v>
      </c>
      <c r="K161" s="20">
        <f t="shared" si="67"/>
        <v>0</v>
      </c>
      <c r="L161" s="20">
        <f t="shared" si="68"/>
        <v>0</v>
      </c>
      <c r="M161" s="20">
        <f t="shared" si="69"/>
        <v>0</v>
      </c>
      <c r="N161" s="20">
        <f t="shared" si="70"/>
        <v>0</v>
      </c>
      <c r="O161" s="21">
        <f t="shared" si="71"/>
        <v>1.9099999999999998E-4</v>
      </c>
    </row>
    <row r="162" spans="1:15">
      <c r="A162" s="19">
        <v>70</v>
      </c>
      <c r="B162" s="20">
        <f t="shared" si="60"/>
        <v>0</v>
      </c>
      <c r="C162" s="20">
        <f t="shared" si="61"/>
        <v>0</v>
      </c>
      <c r="D162" s="20">
        <f t="shared" si="62"/>
        <v>0</v>
      </c>
      <c r="E162" s="20">
        <f t="shared" si="63"/>
        <v>0</v>
      </c>
      <c r="F162" s="20">
        <f t="shared" si="64"/>
        <v>0</v>
      </c>
      <c r="G162" s="21">
        <f t="shared" si="65"/>
        <v>2.7E-4</v>
      </c>
      <c r="I162" s="19">
        <v>70</v>
      </c>
      <c r="J162" s="20">
        <f t="shared" si="66"/>
        <v>0</v>
      </c>
      <c r="K162" s="20">
        <f t="shared" si="67"/>
        <v>0</v>
      </c>
      <c r="L162" s="20">
        <f t="shared" si="68"/>
        <v>0</v>
      </c>
      <c r="M162" s="20">
        <f t="shared" si="69"/>
        <v>0</v>
      </c>
      <c r="N162" s="20">
        <f t="shared" si="70"/>
        <v>0</v>
      </c>
      <c r="O162" s="21">
        <f t="shared" si="71"/>
        <v>1.8999999999999998E-4</v>
      </c>
    </row>
    <row r="163" spans="1:15">
      <c r="A163" s="19">
        <v>71</v>
      </c>
      <c r="B163" s="20">
        <f t="shared" si="60"/>
        <v>0</v>
      </c>
      <c r="C163" s="20">
        <f t="shared" si="61"/>
        <v>0</v>
      </c>
      <c r="D163" s="20">
        <f t="shared" si="62"/>
        <v>0</v>
      </c>
      <c r="E163" s="20">
        <f t="shared" si="63"/>
        <v>0</v>
      </c>
      <c r="F163" s="20">
        <f t="shared" si="64"/>
        <v>0</v>
      </c>
      <c r="G163" s="21">
        <f t="shared" si="65"/>
        <v>2.6900000000000003E-4</v>
      </c>
      <c r="I163" s="19">
        <v>71</v>
      </c>
      <c r="J163" s="20">
        <f t="shared" si="66"/>
        <v>0</v>
      </c>
      <c r="K163" s="20">
        <f t="shared" si="67"/>
        <v>0</v>
      </c>
      <c r="L163" s="20">
        <f t="shared" si="68"/>
        <v>0</v>
      </c>
      <c r="M163" s="20">
        <f t="shared" si="69"/>
        <v>0</v>
      </c>
      <c r="N163" s="20">
        <f t="shared" si="70"/>
        <v>0</v>
      </c>
      <c r="O163" s="21">
        <f t="shared" si="71"/>
        <v>1.8899999999999999E-4</v>
      </c>
    </row>
    <row r="164" spans="1:15">
      <c r="A164" s="19">
        <v>72</v>
      </c>
      <c r="B164" s="20">
        <f t="shared" si="60"/>
        <v>0</v>
      </c>
      <c r="C164" s="20">
        <f t="shared" si="61"/>
        <v>0</v>
      </c>
      <c r="D164" s="20">
        <f t="shared" si="62"/>
        <v>0</v>
      </c>
      <c r="E164" s="20">
        <f t="shared" si="63"/>
        <v>0</v>
      </c>
      <c r="F164" s="20">
        <f t="shared" si="64"/>
        <v>0</v>
      </c>
      <c r="G164" s="21">
        <f t="shared" si="65"/>
        <v>2.6700000000000004E-4</v>
      </c>
      <c r="I164" s="19">
        <v>72</v>
      </c>
      <c r="J164" s="20">
        <f t="shared" si="66"/>
        <v>0</v>
      </c>
      <c r="K164" s="20">
        <f t="shared" si="67"/>
        <v>0</v>
      </c>
      <c r="L164" s="20">
        <f t="shared" si="68"/>
        <v>0</v>
      </c>
      <c r="M164" s="20">
        <f t="shared" si="69"/>
        <v>0</v>
      </c>
      <c r="N164" s="20">
        <f t="shared" si="70"/>
        <v>0</v>
      </c>
      <c r="O164" s="21">
        <f t="shared" si="71"/>
        <v>1.8799999999999999E-4</v>
      </c>
    </row>
    <row r="165" spans="1:15">
      <c r="A165" s="19">
        <v>73</v>
      </c>
      <c r="B165" s="20">
        <f t="shared" si="60"/>
        <v>0</v>
      </c>
      <c r="C165" s="20">
        <f t="shared" si="61"/>
        <v>0</v>
      </c>
      <c r="D165" s="20">
        <f t="shared" si="62"/>
        <v>0</v>
      </c>
      <c r="E165" s="20">
        <f t="shared" si="63"/>
        <v>0</v>
      </c>
      <c r="F165" s="20">
        <f t="shared" si="64"/>
        <v>0</v>
      </c>
      <c r="G165" s="21">
        <f t="shared" si="65"/>
        <v>2.6499999999999999E-4</v>
      </c>
      <c r="I165" s="19">
        <v>73</v>
      </c>
      <c r="J165" s="20">
        <f t="shared" si="66"/>
        <v>0</v>
      </c>
      <c r="K165" s="20">
        <f t="shared" si="67"/>
        <v>0</v>
      </c>
      <c r="L165" s="20">
        <f t="shared" si="68"/>
        <v>0</v>
      </c>
      <c r="M165" s="20">
        <f t="shared" si="69"/>
        <v>0</v>
      </c>
      <c r="N165" s="20">
        <f t="shared" si="70"/>
        <v>0</v>
      </c>
      <c r="O165" s="21">
        <f t="shared" si="71"/>
        <v>1.8699999999999999E-4</v>
      </c>
    </row>
    <row r="166" spans="1:15">
      <c r="A166" s="19">
        <v>74</v>
      </c>
      <c r="B166" s="20">
        <f t="shared" si="60"/>
        <v>0</v>
      </c>
      <c r="C166" s="20">
        <f t="shared" si="61"/>
        <v>0</v>
      </c>
      <c r="D166" s="20">
        <f t="shared" si="62"/>
        <v>0</v>
      </c>
      <c r="E166" s="20">
        <f t="shared" si="63"/>
        <v>0</v>
      </c>
      <c r="F166" s="20">
        <f t="shared" si="64"/>
        <v>0</v>
      </c>
      <c r="G166" s="21">
        <f t="shared" si="65"/>
        <v>2.6400000000000002E-4</v>
      </c>
      <c r="I166" s="19">
        <v>74</v>
      </c>
      <c r="J166" s="20">
        <f t="shared" si="66"/>
        <v>0</v>
      </c>
      <c r="K166" s="20">
        <f t="shared" si="67"/>
        <v>0</v>
      </c>
      <c r="L166" s="20">
        <f t="shared" si="68"/>
        <v>0</v>
      </c>
      <c r="M166" s="20">
        <f t="shared" si="69"/>
        <v>0</v>
      </c>
      <c r="N166" s="20">
        <f t="shared" si="70"/>
        <v>0</v>
      </c>
      <c r="O166" s="21">
        <f t="shared" si="71"/>
        <v>1.85E-4</v>
      </c>
    </row>
    <row r="167" spans="1:15">
      <c r="A167" s="19">
        <v>75</v>
      </c>
      <c r="B167" s="20">
        <f t="shared" si="60"/>
        <v>0</v>
      </c>
      <c r="C167" s="20">
        <f t="shared" si="61"/>
        <v>0</v>
      </c>
      <c r="D167" s="20">
        <f t="shared" si="62"/>
        <v>0</v>
      </c>
      <c r="E167" s="20">
        <f t="shared" si="63"/>
        <v>0</v>
      </c>
      <c r="F167" s="20">
        <f t="shared" si="64"/>
        <v>0</v>
      </c>
      <c r="G167" s="21">
        <f t="shared" si="65"/>
        <v>2.63E-4</v>
      </c>
      <c r="I167" s="19">
        <v>75</v>
      </c>
      <c r="J167" s="20">
        <f t="shared" si="66"/>
        <v>0</v>
      </c>
      <c r="K167" s="20">
        <f t="shared" si="67"/>
        <v>0</v>
      </c>
      <c r="L167" s="20">
        <f t="shared" si="68"/>
        <v>0</v>
      </c>
      <c r="M167" s="20">
        <f t="shared" si="69"/>
        <v>0</v>
      </c>
      <c r="N167" s="20">
        <f t="shared" si="70"/>
        <v>0</v>
      </c>
      <c r="O167" s="21">
        <f t="shared" si="71"/>
        <v>1.84E-4</v>
      </c>
    </row>
    <row r="168" spans="1:15">
      <c r="A168" s="19">
        <v>76</v>
      </c>
      <c r="B168" s="20">
        <f t="shared" si="60"/>
        <v>0</v>
      </c>
      <c r="C168" s="20">
        <f t="shared" si="61"/>
        <v>0</v>
      </c>
      <c r="D168" s="20">
        <f t="shared" si="62"/>
        <v>0</v>
      </c>
      <c r="E168" s="20">
        <f t="shared" si="63"/>
        <v>0</v>
      </c>
      <c r="F168" s="20">
        <f t="shared" si="64"/>
        <v>0</v>
      </c>
      <c r="G168" s="21">
        <f t="shared" si="65"/>
        <v>2.6200000000000003E-4</v>
      </c>
      <c r="I168" s="19">
        <v>76</v>
      </c>
      <c r="J168" s="20">
        <f t="shared" si="66"/>
        <v>0</v>
      </c>
      <c r="K168" s="20">
        <f t="shared" si="67"/>
        <v>0</v>
      </c>
      <c r="L168" s="20">
        <f t="shared" si="68"/>
        <v>0</v>
      </c>
      <c r="M168" s="20">
        <f t="shared" si="69"/>
        <v>0</v>
      </c>
      <c r="N168" s="20">
        <f t="shared" si="70"/>
        <v>0</v>
      </c>
      <c r="O168" s="21">
        <f t="shared" si="71"/>
        <v>1.83E-4</v>
      </c>
    </row>
    <row r="169" spans="1:15">
      <c r="A169" s="19">
        <v>77</v>
      </c>
      <c r="B169" s="20">
        <f t="shared" si="60"/>
        <v>0</v>
      </c>
      <c r="C169" s="20">
        <f t="shared" si="61"/>
        <v>0</v>
      </c>
      <c r="D169" s="20">
        <f t="shared" si="62"/>
        <v>0</v>
      </c>
      <c r="E169" s="20">
        <f t="shared" si="63"/>
        <v>0</v>
      </c>
      <c r="F169" s="20">
        <f t="shared" si="64"/>
        <v>0</v>
      </c>
      <c r="G169" s="21">
        <f t="shared" si="65"/>
        <v>2.61E-4</v>
      </c>
      <c r="I169" s="19">
        <v>77</v>
      </c>
      <c r="J169" s="20">
        <f t="shared" si="66"/>
        <v>0</v>
      </c>
      <c r="K169" s="20">
        <f t="shared" si="67"/>
        <v>0</v>
      </c>
      <c r="L169" s="20">
        <f t="shared" si="68"/>
        <v>0</v>
      </c>
      <c r="M169" s="20">
        <f t="shared" si="69"/>
        <v>0</v>
      </c>
      <c r="N169" s="20">
        <f t="shared" si="70"/>
        <v>0</v>
      </c>
      <c r="O169" s="21">
        <f t="shared" si="71"/>
        <v>1.8099999999999998E-4</v>
      </c>
    </row>
    <row r="170" spans="1:15">
      <c r="A170" s="19">
        <v>78</v>
      </c>
      <c r="B170" s="20">
        <f t="shared" si="60"/>
        <v>0</v>
      </c>
      <c r="C170" s="20">
        <f t="shared" si="61"/>
        <v>0</v>
      </c>
      <c r="D170" s="20">
        <f t="shared" si="62"/>
        <v>0</v>
      </c>
      <c r="E170" s="20">
        <f t="shared" si="63"/>
        <v>0</v>
      </c>
      <c r="F170" s="20">
        <f t="shared" si="64"/>
        <v>0</v>
      </c>
      <c r="G170" s="21">
        <f t="shared" si="65"/>
        <v>2.6000000000000003E-4</v>
      </c>
      <c r="I170" s="19">
        <v>78</v>
      </c>
      <c r="J170" s="20">
        <f t="shared" si="66"/>
        <v>0</v>
      </c>
      <c r="K170" s="20">
        <f t="shared" si="67"/>
        <v>0</v>
      </c>
      <c r="L170" s="20">
        <f t="shared" si="68"/>
        <v>0</v>
      </c>
      <c r="M170" s="20">
        <f t="shared" si="69"/>
        <v>0</v>
      </c>
      <c r="N170" s="20">
        <f t="shared" si="70"/>
        <v>0</v>
      </c>
      <c r="O170" s="21">
        <f t="shared" si="71"/>
        <v>1.7899999999999999E-4</v>
      </c>
    </row>
    <row r="171" spans="1:15">
      <c r="A171" s="19">
        <v>79</v>
      </c>
      <c r="B171" s="20">
        <f t="shared" si="60"/>
        <v>0</v>
      </c>
      <c r="C171" s="20">
        <f t="shared" si="61"/>
        <v>0</v>
      </c>
      <c r="D171" s="20">
        <f t="shared" si="62"/>
        <v>0</v>
      </c>
      <c r="E171" s="20">
        <f t="shared" si="63"/>
        <v>0</v>
      </c>
      <c r="F171" s="20">
        <f t="shared" si="64"/>
        <v>0</v>
      </c>
      <c r="G171" s="21">
        <f t="shared" si="65"/>
        <v>2.5900000000000001E-4</v>
      </c>
      <c r="I171" s="19">
        <v>79</v>
      </c>
      <c r="J171" s="20">
        <f t="shared" si="66"/>
        <v>0</v>
      </c>
      <c r="K171" s="20">
        <f t="shared" si="67"/>
        <v>0</v>
      </c>
      <c r="L171" s="20">
        <f t="shared" si="68"/>
        <v>0</v>
      </c>
      <c r="M171" s="20">
        <f t="shared" si="69"/>
        <v>0</v>
      </c>
      <c r="N171" s="20">
        <f t="shared" si="70"/>
        <v>0</v>
      </c>
      <c r="O171" s="21">
        <f t="shared" si="71"/>
        <v>1.7799999999999999E-4</v>
      </c>
    </row>
    <row r="172" spans="1:15">
      <c r="A172" s="19">
        <v>80</v>
      </c>
      <c r="B172" s="20">
        <f t="shared" si="60"/>
        <v>0</v>
      </c>
      <c r="C172" s="20">
        <f t="shared" si="61"/>
        <v>0</v>
      </c>
      <c r="D172" s="20">
        <f t="shared" si="62"/>
        <v>0</v>
      </c>
      <c r="E172" s="20">
        <f t="shared" si="63"/>
        <v>0</v>
      </c>
      <c r="F172" s="20">
        <f t="shared" si="64"/>
        <v>0</v>
      </c>
      <c r="G172" s="21">
        <f t="shared" si="65"/>
        <v>2.5800000000000004E-4</v>
      </c>
      <c r="I172" s="19">
        <v>80</v>
      </c>
      <c r="J172" s="20">
        <f t="shared" si="66"/>
        <v>0</v>
      </c>
      <c r="K172" s="20">
        <f t="shared" si="67"/>
        <v>0</v>
      </c>
      <c r="L172" s="20">
        <f t="shared" si="68"/>
        <v>0</v>
      </c>
      <c r="M172" s="20">
        <f t="shared" si="69"/>
        <v>0</v>
      </c>
      <c r="N172" s="20">
        <f t="shared" si="70"/>
        <v>0</v>
      </c>
      <c r="O172" s="21">
        <f t="shared" si="71"/>
        <v>1.75E-4</v>
      </c>
    </row>
    <row r="173" spans="1:15" ht="13.5" thickBot="1">
      <c r="I173" s="3"/>
      <c r="J173" s="3"/>
      <c r="K173" s="3"/>
      <c r="L173" s="3"/>
    </row>
    <row r="174" spans="1:15" ht="15.75">
      <c r="A174" s="107" t="s">
        <v>91</v>
      </c>
      <c r="B174" s="108"/>
      <c r="C174" s="108"/>
      <c r="D174" s="108"/>
      <c r="E174" s="108"/>
      <c r="F174" s="12"/>
      <c r="G174" s="13"/>
      <c r="I174" s="107" t="s">
        <v>96</v>
      </c>
      <c r="J174" s="108"/>
      <c r="K174" s="108"/>
      <c r="L174" s="108"/>
      <c r="M174" s="108"/>
      <c r="N174" s="12"/>
      <c r="O174" s="13"/>
    </row>
    <row r="175" spans="1:15" ht="33.75">
      <c r="A175" s="14" t="s">
        <v>6</v>
      </c>
      <c r="B175" s="15" t="s">
        <v>3</v>
      </c>
      <c r="C175" s="15" t="s">
        <v>26</v>
      </c>
      <c r="D175" s="15"/>
      <c r="E175" s="16" t="s">
        <v>7</v>
      </c>
      <c r="F175" s="16" t="s">
        <v>8</v>
      </c>
      <c r="G175" s="17" t="s">
        <v>9</v>
      </c>
      <c r="I175" s="14" t="s">
        <v>6</v>
      </c>
      <c r="J175" s="15" t="s">
        <v>3</v>
      </c>
      <c r="K175" s="15" t="s">
        <v>26</v>
      </c>
      <c r="L175" s="15"/>
      <c r="M175" s="16" t="s">
        <v>7</v>
      </c>
      <c r="N175" s="16" t="s">
        <v>8</v>
      </c>
      <c r="O175" s="17" t="s">
        <v>9</v>
      </c>
    </row>
    <row r="176" spans="1:15">
      <c r="A176" s="19">
        <v>1</v>
      </c>
      <c r="B176" s="20" t="str">
        <f t="shared" ref="B176:B207" si="72">IF(G176="","",VLOOKUP(G176,tcalcm11,2,FALSE))</f>
        <v>George Smith</v>
      </c>
      <c r="C176" s="20" t="str">
        <f t="shared" ref="C176:C207" si="73">IF(G176="","",VLOOKUP(G176,tcalcm11,3,FALSE))</f>
        <v>M11/12</v>
      </c>
      <c r="D176" s="20" t="str">
        <f t="shared" ref="D176:D207" si="74">IF(G176="","",VLOOKUP(G176,tcalcm11,4,FALSE))</f>
        <v>East Essex Tri</v>
      </c>
      <c r="E176" s="20">
        <f t="shared" ref="E176:E207" si="75">IF(G176="","",VLOOKUP(G176,tcalcm11,5,FALSE))</f>
        <v>5</v>
      </c>
      <c r="F176" s="20">
        <f t="shared" ref="F176:F207" si="76">IF(G176="","",VLOOKUP(G176,tcalcm11,6,FALSE))</f>
        <v>3</v>
      </c>
      <c r="G176" s="21">
        <f t="shared" ref="G176:G207" si="77">IF(LARGE(tpointm11,A176)=0,"",LARGE(tpointm11,A176))</f>
        <v>30240.741174740739</v>
      </c>
      <c r="I176" s="19">
        <v>1</v>
      </c>
      <c r="J176" s="20" t="str">
        <f t="shared" ref="J176:J207" si="78">IF(O176="","",VLOOKUP(O176,tcalcf11,2,FALSE))</f>
        <v>Alice Sharpe</v>
      </c>
      <c r="K176" s="20" t="str">
        <f t="shared" ref="K176:K207" si="79">IF(O176="","",VLOOKUP(O176,tcalcf11,3,FALSE))</f>
        <v>F11/12</v>
      </c>
      <c r="L176" s="20" t="str">
        <f t="shared" ref="L176:L207" si="80">IF(O176="","",VLOOKUP(O176,tcalcf11,4,FALSE))</f>
        <v>Cambridge Triathlon</v>
      </c>
      <c r="M176" s="20">
        <f t="shared" ref="M176:M207" si="81">IF(O176="","",VLOOKUP(O176,tcalcf11,5,FALSE))</f>
        <v>4</v>
      </c>
      <c r="N176" s="20">
        <f t="shared" ref="N176:N207" si="82">IF(O176="","",VLOOKUP(O176,tcalcf11,6,FALSE))</f>
        <v>3</v>
      </c>
      <c r="O176" s="21">
        <f t="shared" ref="O176:O207" si="83">IF(LARGE(tpointf11,I176)=0,"",LARGE(tpointf11,I176))</f>
        <v>29081.333220700268</v>
      </c>
    </row>
    <row r="177" spans="1:15">
      <c r="A177" s="19">
        <v>2</v>
      </c>
      <c r="B177" s="20" t="str">
        <f t="shared" si="72"/>
        <v>Adam Edwards</v>
      </c>
      <c r="C177" s="20" t="str">
        <f t="shared" si="73"/>
        <v>M11/12</v>
      </c>
      <c r="D177" s="20" t="str">
        <f t="shared" si="74"/>
        <v>Tri Sport Epping</v>
      </c>
      <c r="E177" s="20">
        <f t="shared" si="75"/>
        <v>4</v>
      </c>
      <c r="F177" s="20">
        <f t="shared" si="76"/>
        <v>3</v>
      </c>
      <c r="G177" s="21">
        <f t="shared" si="77"/>
        <v>26225.668912038269</v>
      </c>
      <c r="I177" s="19">
        <v>2</v>
      </c>
      <c r="J177" s="20" t="str">
        <f t="shared" si="78"/>
        <v>Lauren Clipstone</v>
      </c>
      <c r="K177" s="20" t="str">
        <f t="shared" si="79"/>
        <v>F11/12</v>
      </c>
      <c r="L177" s="20" t="str">
        <f t="shared" si="80"/>
        <v>Ipswich Tri</v>
      </c>
      <c r="M177" s="20">
        <f t="shared" si="81"/>
        <v>5</v>
      </c>
      <c r="N177" s="20">
        <f t="shared" si="82"/>
        <v>3</v>
      </c>
      <c r="O177" s="21">
        <f t="shared" si="83"/>
        <v>28868.770669432812</v>
      </c>
    </row>
    <row r="178" spans="1:15">
      <c r="A178" s="19">
        <v>3</v>
      </c>
      <c r="B178" s="20" t="str">
        <f t="shared" si="72"/>
        <v>William Kingsmill</v>
      </c>
      <c r="C178" s="20" t="str">
        <f t="shared" si="73"/>
        <v>M11/12</v>
      </c>
      <c r="D178" s="20" t="str">
        <f t="shared" si="74"/>
        <v>Cambridge Tri</v>
      </c>
      <c r="E178" s="20">
        <f t="shared" si="75"/>
        <v>3</v>
      </c>
      <c r="F178" s="20">
        <f t="shared" si="76"/>
        <v>3</v>
      </c>
      <c r="G178" s="21">
        <f t="shared" si="77"/>
        <v>24357.107168866798</v>
      </c>
      <c r="I178" s="19">
        <v>3</v>
      </c>
      <c r="J178" s="20" t="str">
        <f t="shared" si="78"/>
        <v>Alexandra Rose</v>
      </c>
      <c r="K178" s="20" t="str">
        <f t="shared" si="79"/>
        <v>F11/12</v>
      </c>
      <c r="L178" s="20" t="str">
        <f t="shared" si="80"/>
        <v xml:space="preserve">Tri Sport Epping </v>
      </c>
      <c r="M178" s="20">
        <f t="shared" si="81"/>
        <v>3</v>
      </c>
      <c r="N178" s="20">
        <f t="shared" si="82"/>
        <v>3</v>
      </c>
      <c r="O178" s="21">
        <f t="shared" si="83"/>
        <v>27181.572248731307</v>
      </c>
    </row>
    <row r="179" spans="1:15">
      <c r="A179" s="19">
        <v>4</v>
      </c>
      <c r="B179" s="20" t="str">
        <f t="shared" si="72"/>
        <v>Alex Browne</v>
      </c>
      <c r="C179" s="20" t="str">
        <f t="shared" si="73"/>
        <v>M11/12</v>
      </c>
      <c r="D179" s="20" t="str">
        <f t="shared" si="74"/>
        <v>East Essex Tri Club</v>
      </c>
      <c r="E179" s="20">
        <f t="shared" si="75"/>
        <v>3</v>
      </c>
      <c r="F179" s="20">
        <f t="shared" si="76"/>
        <v>3</v>
      </c>
      <c r="G179" s="21">
        <f t="shared" si="77"/>
        <v>24207.250417408668</v>
      </c>
      <c r="I179" s="19">
        <v>4</v>
      </c>
      <c r="J179" s="20" t="str">
        <f t="shared" si="78"/>
        <v>Ellen Gillespie</v>
      </c>
      <c r="K179" s="20" t="str">
        <f t="shared" si="79"/>
        <v>F11/12</v>
      </c>
      <c r="L179" s="20" t="str">
        <f t="shared" si="80"/>
        <v xml:space="preserve">Tri Sport Epping </v>
      </c>
      <c r="M179" s="20">
        <f t="shared" si="81"/>
        <v>5</v>
      </c>
      <c r="N179" s="20">
        <f t="shared" si="82"/>
        <v>3</v>
      </c>
      <c r="O179" s="21">
        <f t="shared" si="83"/>
        <v>27173.973806924521</v>
      </c>
    </row>
    <row r="180" spans="1:15">
      <c r="A180" s="19">
        <v>5</v>
      </c>
      <c r="B180" s="20" t="str">
        <f t="shared" si="72"/>
        <v>Jack Spence</v>
      </c>
      <c r="C180" s="20" t="str">
        <f t="shared" si="73"/>
        <v>M11/12</v>
      </c>
      <c r="D180" s="20" t="str">
        <f t="shared" si="74"/>
        <v>Jet Stream Tri</v>
      </c>
      <c r="E180" s="20">
        <f t="shared" si="75"/>
        <v>2</v>
      </c>
      <c r="F180" s="20">
        <f t="shared" si="76"/>
        <v>2</v>
      </c>
      <c r="G180" s="21">
        <f t="shared" si="77"/>
        <v>16713.675775872551</v>
      </c>
      <c r="I180" s="19">
        <v>5</v>
      </c>
      <c r="J180" s="20" t="str">
        <f t="shared" si="78"/>
        <v>Jill Wright</v>
      </c>
      <c r="K180" s="20" t="str">
        <f t="shared" si="79"/>
        <v>F11/12</v>
      </c>
      <c r="L180" s="20" t="str">
        <f t="shared" si="80"/>
        <v>Tri-Anglia Club</v>
      </c>
      <c r="M180" s="20">
        <f t="shared" si="81"/>
        <v>3</v>
      </c>
      <c r="N180" s="20">
        <f t="shared" si="82"/>
        <v>3</v>
      </c>
      <c r="O180" s="21">
        <f t="shared" si="83"/>
        <v>25750.108255926298</v>
      </c>
    </row>
    <row r="181" spans="1:15">
      <c r="A181" s="19">
        <v>6</v>
      </c>
      <c r="B181" s="20" t="str">
        <f t="shared" si="72"/>
        <v>Kieran Wye</v>
      </c>
      <c r="C181" s="20" t="str">
        <f t="shared" si="73"/>
        <v>M11/12</v>
      </c>
      <c r="D181" s="20" t="str">
        <f t="shared" si="74"/>
        <v>Amersham Tristars</v>
      </c>
      <c r="E181" s="20">
        <f t="shared" si="75"/>
        <v>1</v>
      </c>
      <c r="F181" s="20">
        <f t="shared" si="76"/>
        <v>1</v>
      </c>
      <c r="G181" s="21">
        <f t="shared" si="77"/>
        <v>9859.8520665844535</v>
      </c>
      <c r="I181" s="19">
        <v>6</v>
      </c>
      <c r="J181" s="20" t="str">
        <f t="shared" si="78"/>
        <v>Ellie Jade Smith</v>
      </c>
      <c r="K181" s="20" t="str">
        <f t="shared" si="79"/>
        <v>F11/12</v>
      </c>
      <c r="L181" s="20" t="str">
        <f t="shared" si="80"/>
        <v>East Essex Tri</v>
      </c>
      <c r="M181" s="20">
        <f t="shared" si="81"/>
        <v>4</v>
      </c>
      <c r="N181" s="20">
        <f t="shared" si="82"/>
        <v>3</v>
      </c>
      <c r="O181" s="21">
        <f t="shared" si="83"/>
        <v>24458.737817244913</v>
      </c>
    </row>
    <row r="182" spans="1:15">
      <c r="A182" s="19">
        <v>7</v>
      </c>
      <c r="B182" s="20" t="str">
        <f t="shared" si="72"/>
        <v>Kieran Wye</v>
      </c>
      <c r="C182" s="20" t="str">
        <f t="shared" si="73"/>
        <v>M11/12</v>
      </c>
      <c r="D182" s="20" t="str">
        <f t="shared" si="74"/>
        <v>Amersham Tristars</v>
      </c>
      <c r="E182" s="20">
        <f t="shared" si="75"/>
        <v>1</v>
      </c>
      <c r="F182" s="20">
        <f t="shared" si="76"/>
        <v>1</v>
      </c>
      <c r="G182" s="21">
        <f t="shared" si="77"/>
        <v>9859.8520655844532</v>
      </c>
      <c r="I182" s="19">
        <v>7</v>
      </c>
      <c r="J182" s="20" t="str">
        <f t="shared" si="78"/>
        <v>Sky Draper</v>
      </c>
      <c r="K182" s="20" t="str">
        <f t="shared" si="79"/>
        <v>F11/12</v>
      </c>
      <c r="L182" s="20" t="str">
        <f t="shared" si="80"/>
        <v>Amersham Tristars</v>
      </c>
      <c r="M182" s="20">
        <f t="shared" si="81"/>
        <v>2</v>
      </c>
      <c r="N182" s="20">
        <f t="shared" si="82"/>
        <v>2</v>
      </c>
      <c r="O182" s="21">
        <f t="shared" si="83"/>
        <v>19575.114203801193</v>
      </c>
    </row>
    <row r="183" spans="1:15">
      <c r="A183" s="19">
        <v>8</v>
      </c>
      <c r="B183" s="20" t="str">
        <f t="shared" si="72"/>
        <v>Harry Payne</v>
      </c>
      <c r="C183" s="20" t="str">
        <f t="shared" si="73"/>
        <v>M11/12</v>
      </c>
      <c r="D183" s="20" t="str">
        <f t="shared" si="74"/>
        <v>East Essex Tri Club</v>
      </c>
      <c r="E183" s="20">
        <f t="shared" si="75"/>
        <v>1</v>
      </c>
      <c r="F183" s="20">
        <f t="shared" si="76"/>
        <v>1</v>
      </c>
      <c r="G183" s="21">
        <f t="shared" si="77"/>
        <v>9216.6671036666685</v>
      </c>
      <c r="I183" s="19">
        <v>8</v>
      </c>
      <c r="J183" s="20" t="str">
        <f t="shared" si="78"/>
        <v>Danielle Fuller</v>
      </c>
      <c r="K183" s="20" t="str">
        <f t="shared" si="79"/>
        <v>F11/12</v>
      </c>
      <c r="L183" s="20" t="str">
        <f t="shared" si="80"/>
        <v>East Essex Tri</v>
      </c>
      <c r="M183" s="20">
        <f t="shared" si="81"/>
        <v>3</v>
      </c>
      <c r="N183" s="20">
        <f t="shared" si="82"/>
        <v>3</v>
      </c>
      <c r="O183" s="21">
        <f t="shared" si="83"/>
        <v>19297.547686403628</v>
      </c>
    </row>
    <row r="184" spans="1:15">
      <c r="A184" s="19">
        <v>9</v>
      </c>
      <c r="B184" s="20" t="str">
        <f t="shared" si="72"/>
        <v>Jake Housego</v>
      </c>
      <c r="C184" s="20" t="str">
        <f t="shared" si="73"/>
        <v>M11/12</v>
      </c>
      <c r="D184" s="20" t="str">
        <f t="shared" si="74"/>
        <v>White Oak Swim Club</v>
      </c>
      <c r="E184" s="20">
        <f t="shared" si="75"/>
        <v>1</v>
      </c>
      <c r="F184" s="20">
        <f t="shared" si="76"/>
        <v>1</v>
      </c>
      <c r="G184" s="21">
        <f t="shared" si="77"/>
        <v>8965.5176883792938</v>
      </c>
      <c r="I184" s="19">
        <v>9</v>
      </c>
      <c r="J184" s="20" t="str">
        <f t="shared" si="78"/>
        <v>Millie Farmer</v>
      </c>
      <c r="K184" s="20" t="str">
        <f t="shared" si="79"/>
        <v>F11/12</v>
      </c>
      <c r="L184" s="20" t="str">
        <f t="shared" si="80"/>
        <v>Buntingford SC</v>
      </c>
      <c r="M184" s="20">
        <f t="shared" si="81"/>
        <v>2</v>
      </c>
      <c r="N184" s="20">
        <f t="shared" si="82"/>
        <v>2</v>
      </c>
      <c r="O184" s="21">
        <f t="shared" si="83"/>
        <v>17699.995277756294</v>
      </c>
    </row>
    <row r="185" spans="1:15">
      <c r="A185" s="19">
        <v>10</v>
      </c>
      <c r="B185" s="20" t="str">
        <f t="shared" si="72"/>
        <v>Liam McElroy</v>
      </c>
      <c r="C185" s="20" t="str">
        <f t="shared" si="73"/>
        <v>M11/12</v>
      </c>
      <c r="D185" s="20" t="e">
        <f t="shared" si="74"/>
        <v>#N/A</v>
      </c>
      <c r="E185" s="20">
        <f t="shared" si="75"/>
        <v>1</v>
      </c>
      <c r="F185" s="20">
        <f t="shared" si="76"/>
        <v>1</v>
      </c>
      <c r="G185" s="21">
        <f t="shared" si="77"/>
        <v>7642.1729839616582</v>
      </c>
      <c r="I185" s="19">
        <v>10</v>
      </c>
      <c r="J185" s="20" t="str">
        <f t="shared" si="78"/>
        <v>Alex McKibben</v>
      </c>
      <c r="K185" s="20" t="str">
        <f t="shared" si="79"/>
        <v>F11/12</v>
      </c>
      <c r="L185" s="20" t="str">
        <f t="shared" si="80"/>
        <v>Tri-Anglia Tri Club</v>
      </c>
      <c r="M185" s="20">
        <f t="shared" si="81"/>
        <v>2</v>
      </c>
      <c r="N185" s="20">
        <f t="shared" si="82"/>
        <v>2</v>
      </c>
      <c r="O185" s="21">
        <f t="shared" si="83"/>
        <v>17310.652746222193</v>
      </c>
    </row>
    <row r="186" spans="1:15">
      <c r="A186" s="19">
        <v>11</v>
      </c>
      <c r="B186" s="20" t="str">
        <f t="shared" si="72"/>
        <v>James Lawless</v>
      </c>
      <c r="C186" s="20" t="str">
        <f t="shared" si="73"/>
        <v>M11/12</v>
      </c>
      <c r="D186" s="20" t="str">
        <f t="shared" si="74"/>
        <v>East Essex Tri</v>
      </c>
      <c r="E186" s="20">
        <f t="shared" si="75"/>
        <v>1</v>
      </c>
      <c r="F186" s="20">
        <f t="shared" si="76"/>
        <v>1</v>
      </c>
      <c r="G186" s="21">
        <f t="shared" si="77"/>
        <v>7632.4190833331468</v>
      </c>
      <c r="I186" s="19">
        <v>11</v>
      </c>
      <c r="J186" s="20" t="str">
        <f t="shared" si="78"/>
        <v>Jade Rule</v>
      </c>
      <c r="K186" s="20" t="str">
        <f t="shared" si="79"/>
        <v>F11/12</v>
      </c>
      <c r="L186" s="20" t="str">
        <f t="shared" si="80"/>
        <v>Tri Sport Epping</v>
      </c>
      <c r="M186" s="20">
        <f t="shared" si="81"/>
        <v>2</v>
      </c>
      <c r="N186" s="20">
        <f t="shared" si="82"/>
        <v>2</v>
      </c>
      <c r="O186" s="21">
        <f t="shared" si="83"/>
        <v>15551.545826836644</v>
      </c>
    </row>
    <row r="187" spans="1:15">
      <c r="A187" s="19">
        <v>12</v>
      </c>
      <c r="B187" s="20" t="str">
        <f t="shared" si="72"/>
        <v>Joseph Shean</v>
      </c>
      <c r="C187" s="20" t="str">
        <f t="shared" si="73"/>
        <v>M11/12</v>
      </c>
      <c r="D187" s="20" t="str">
        <f t="shared" si="74"/>
        <v>East Essex Tri</v>
      </c>
      <c r="E187" s="20">
        <f t="shared" si="75"/>
        <v>2</v>
      </c>
      <c r="F187" s="20">
        <f t="shared" si="76"/>
        <v>2</v>
      </c>
      <c r="G187" s="21">
        <f t="shared" si="77"/>
        <v>6404.7341592915545</v>
      </c>
      <c r="I187" s="19">
        <v>12</v>
      </c>
      <c r="J187" s="20" t="str">
        <f t="shared" si="78"/>
        <v>Rebecca Lemon</v>
      </c>
      <c r="K187" s="20" t="str">
        <f t="shared" si="79"/>
        <v>F11/12</v>
      </c>
      <c r="L187" s="20" t="str">
        <f t="shared" si="80"/>
        <v>Tri-Anglia Club</v>
      </c>
      <c r="M187" s="20">
        <f t="shared" si="81"/>
        <v>2</v>
      </c>
      <c r="N187" s="20">
        <f t="shared" si="82"/>
        <v>2</v>
      </c>
      <c r="O187" s="21">
        <f t="shared" si="83"/>
        <v>15067.615932681188</v>
      </c>
    </row>
    <row r="188" spans="1:15">
      <c r="A188" s="19">
        <v>13</v>
      </c>
      <c r="B188" s="20">
        <f t="shared" si="72"/>
        <v>0</v>
      </c>
      <c r="C188" s="20">
        <f t="shared" si="73"/>
        <v>0</v>
      </c>
      <c r="D188" s="20">
        <f t="shared" si="74"/>
        <v>0</v>
      </c>
      <c r="E188" s="20">
        <f t="shared" si="75"/>
        <v>0</v>
      </c>
      <c r="F188" s="20">
        <f t="shared" si="76"/>
        <v>0</v>
      </c>
      <c r="G188" s="21">
        <f t="shared" si="77"/>
        <v>4.9899999999999999E-4</v>
      </c>
      <c r="I188" s="19">
        <v>13</v>
      </c>
      <c r="J188" s="20" t="str">
        <f t="shared" si="78"/>
        <v>Rachael Hopley</v>
      </c>
      <c r="K188" s="20" t="str">
        <f t="shared" si="79"/>
        <v>F11/12</v>
      </c>
      <c r="L188" s="20" t="str">
        <f t="shared" si="80"/>
        <v>Tri-Anglia Tri Club</v>
      </c>
      <c r="M188" s="20">
        <f t="shared" si="81"/>
        <v>2</v>
      </c>
      <c r="N188" s="20">
        <f t="shared" si="82"/>
        <v>2</v>
      </c>
      <c r="O188" s="21">
        <f t="shared" si="83"/>
        <v>14701.26620978483</v>
      </c>
    </row>
    <row r="189" spans="1:15">
      <c r="A189" s="19">
        <v>14</v>
      </c>
      <c r="B189" s="20">
        <f t="shared" si="72"/>
        <v>0</v>
      </c>
      <c r="C189" s="20">
        <f t="shared" si="73"/>
        <v>0</v>
      </c>
      <c r="D189" s="20">
        <f t="shared" si="74"/>
        <v>0</v>
      </c>
      <c r="E189" s="20">
        <f t="shared" si="75"/>
        <v>0</v>
      </c>
      <c r="F189" s="20">
        <f t="shared" si="76"/>
        <v>0</v>
      </c>
      <c r="G189" s="21">
        <f t="shared" si="77"/>
        <v>4.9799999999999996E-4</v>
      </c>
      <c r="I189" s="19">
        <v>14</v>
      </c>
      <c r="J189" s="20" t="str">
        <f t="shared" si="78"/>
        <v>Josephine Rourke</v>
      </c>
      <c r="K189" s="20" t="str">
        <f t="shared" si="79"/>
        <v>F11/12</v>
      </c>
      <c r="L189" s="20" t="str">
        <f t="shared" si="80"/>
        <v>Tri-Sport Epping</v>
      </c>
      <c r="M189" s="20">
        <f t="shared" si="81"/>
        <v>2</v>
      </c>
      <c r="N189" s="20">
        <f t="shared" si="82"/>
        <v>2</v>
      </c>
      <c r="O189" s="21">
        <f t="shared" si="83"/>
        <v>14423.865714327778</v>
      </c>
    </row>
    <row r="190" spans="1:15">
      <c r="A190" s="19">
        <v>15</v>
      </c>
      <c r="B190" s="20">
        <f t="shared" si="72"/>
        <v>0</v>
      </c>
      <c r="C190" s="20">
        <f t="shared" si="73"/>
        <v>0</v>
      </c>
      <c r="D190" s="20">
        <f t="shared" si="74"/>
        <v>0</v>
      </c>
      <c r="E190" s="20">
        <f t="shared" si="75"/>
        <v>0</v>
      </c>
      <c r="F190" s="20">
        <f t="shared" si="76"/>
        <v>0</v>
      </c>
      <c r="G190" s="21">
        <f t="shared" si="77"/>
        <v>4.9699999999999994E-4</v>
      </c>
      <c r="I190" s="19">
        <v>15</v>
      </c>
      <c r="J190" s="20" t="str">
        <f t="shared" si="78"/>
        <v>Georgia Barton</v>
      </c>
      <c r="K190" s="20" t="str">
        <f t="shared" si="79"/>
        <v>F11/12</v>
      </c>
      <c r="L190" s="20" t="str">
        <f t="shared" si="80"/>
        <v>Ipswich Tri</v>
      </c>
      <c r="M190" s="20">
        <f t="shared" si="81"/>
        <v>2</v>
      </c>
      <c r="N190" s="20">
        <f t="shared" si="82"/>
        <v>2</v>
      </c>
      <c r="O190" s="21">
        <f t="shared" si="83"/>
        <v>13640.759084601546</v>
      </c>
    </row>
    <row r="191" spans="1:15">
      <c r="A191" s="19">
        <v>16</v>
      </c>
      <c r="B191" s="20">
        <f t="shared" si="72"/>
        <v>0</v>
      </c>
      <c r="C191" s="20">
        <f t="shared" si="73"/>
        <v>0</v>
      </c>
      <c r="D191" s="20">
        <f t="shared" si="74"/>
        <v>0</v>
      </c>
      <c r="E191" s="20">
        <f t="shared" si="75"/>
        <v>0</v>
      </c>
      <c r="F191" s="20">
        <f t="shared" si="76"/>
        <v>0</v>
      </c>
      <c r="G191" s="21">
        <f t="shared" si="77"/>
        <v>4.9600000000000002E-4</v>
      </c>
      <c r="I191" s="19">
        <v>16</v>
      </c>
      <c r="J191" s="20" t="str">
        <f t="shared" si="78"/>
        <v>Maria Smith</v>
      </c>
      <c r="K191" s="20" t="str">
        <f t="shared" si="79"/>
        <v>F11/12</v>
      </c>
      <c r="L191" s="20" t="str">
        <f t="shared" si="80"/>
        <v>Braintree and Bocking SC</v>
      </c>
      <c r="M191" s="20">
        <f t="shared" si="81"/>
        <v>1</v>
      </c>
      <c r="N191" s="20">
        <f t="shared" si="82"/>
        <v>1</v>
      </c>
      <c r="O191" s="21">
        <f t="shared" si="83"/>
        <v>7991.4533764529915</v>
      </c>
    </row>
    <row r="192" spans="1:15">
      <c r="A192" s="19">
        <v>17</v>
      </c>
      <c r="B192" s="20">
        <f t="shared" si="72"/>
        <v>0</v>
      </c>
      <c r="C192" s="20">
        <f t="shared" si="73"/>
        <v>0</v>
      </c>
      <c r="D192" s="20">
        <f t="shared" si="74"/>
        <v>0</v>
      </c>
      <c r="E192" s="20">
        <f t="shared" si="75"/>
        <v>0</v>
      </c>
      <c r="F192" s="20">
        <f t="shared" si="76"/>
        <v>0</v>
      </c>
      <c r="G192" s="21">
        <f t="shared" si="77"/>
        <v>4.95E-4</v>
      </c>
      <c r="I192" s="19">
        <v>17</v>
      </c>
      <c r="J192" s="20" t="str">
        <f t="shared" si="78"/>
        <v>Lauren Broadbent</v>
      </c>
      <c r="K192" s="20" t="str">
        <f t="shared" si="79"/>
        <v>F11/12</v>
      </c>
      <c r="L192" s="20" t="str">
        <f t="shared" si="80"/>
        <v>Halsteead</v>
      </c>
      <c r="M192" s="20">
        <f t="shared" si="81"/>
        <v>1</v>
      </c>
      <c r="N192" s="20">
        <f t="shared" si="82"/>
        <v>1</v>
      </c>
      <c r="O192" s="21">
        <f t="shared" si="83"/>
        <v>7078.8647333123026</v>
      </c>
    </row>
    <row r="193" spans="1:15">
      <c r="A193" s="19">
        <v>18</v>
      </c>
      <c r="B193" s="20">
        <f t="shared" si="72"/>
        <v>0</v>
      </c>
      <c r="C193" s="20">
        <f t="shared" si="73"/>
        <v>0</v>
      </c>
      <c r="D193" s="20">
        <f t="shared" si="74"/>
        <v>0</v>
      </c>
      <c r="E193" s="20">
        <f t="shared" si="75"/>
        <v>0</v>
      </c>
      <c r="F193" s="20">
        <f t="shared" si="76"/>
        <v>0</v>
      </c>
      <c r="G193" s="21">
        <f t="shared" si="77"/>
        <v>4.9399999999999997E-4</v>
      </c>
      <c r="I193" s="19">
        <v>18</v>
      </c>
      <c r="J193" s="20" t="str">
        <f t="shared" si="78"/>
        <v>Isabel Taylor</v>
      </c>
      <c r="K193" s="20" t="str">
        <f t="shared" si="79"/>
        <v>F11/12</v>
      </c>
      <c r="L193" s="20" t="str">
        <f t="shared" si="80"/>
        <v>Tri-Anglia Tri Club</v>
      </c>
      <c r="M193" s="20">
        <f t="shared" si="81"/>
        <v>1</v>
      </c>
      <c r="N193" s="20">
        <f t="shared" si="82"/>
        <v>1</v>
      </c>
      <c r="O193" s="21">
        <f t="shared" si="83"/>
        <v>6514.7960477224315</v>
      </c>
    </row>
    <row r="194" spans="1:15">
      <c r="A194" s="19">
        <v>19</v>
      </c>
      <c r="B194" s="20">
        <f t="shared" si="72"/>
        <v>0</v>
      </c>
      <c r="C194" s="20">
        <f t="shared" si="73"/>
        <v>0</v>
      </c>
      <c r="D194" s="20">
        <f t="shared" si="74"/>
        <v>0</v>
      </c>
      <c r="E194" s="20">
        <f t="shared" si="75"/>
        <v>0</v>
      </c>
      <c r="F194" s="20">
        <f t="shared" si="76"/>
        <v>0</v>
      </c>
      <c r="G194" s="21">
        <f t="shared" si="77"/>
        <v>4.9299999999999995E-4</v>
      </c>
      <c r="I194" s="19">
        <v>19</v>
      </c>
      <c r="J194" s="20">
        <f t="shared" si="78"/>
        <v>0</v>
      </c>
      <c r="K194" s="20">
        <f t="shared" si="79"/>
        <v>0</v>
      </c>
      <c r="L194" s="20">
        <f t="shared" si="80"/>
        <v>0</v>
      </c>
      <c r="M194" s="20">
        <f t="shared" si="81"/>
        <v>0</v>
      </c>
      <c r="N194" s="20">
        <f t="shared" si="82"/>
        <v>0</v>
      </c>
      <c r="O194" s="21">
        <f t="shared" si="83"/>
        <v>4.17E-4</v>
      </c>
    </row>
    <row r="195" spans="1:15">
      <c r="A195" s="19">
        <v>20</v>
      </c>
      <c r="B195" s="20">
        <f t="shared" si="72"/>
        <v>0</v>
      </c>
      <c r="C195" s="20">
        <f t="shared" si="73"/>
        <v>0</v>
      </c>
      <c r="D195" s="20">
        <f t="shared" si="74"/>
        <v>0</v>
      </c>
      <c r="E195" s="20">
        <f t="shared" si="75"/>
        <v>0</v>
      </c>
      <c r="F195" s="20">
        <f t="shared" si="76"/>
        <v>0</v>
      </c>
      <c r="G195" s="21">
        <f t="shared" si="77"/>
        <v>4.9199999999999992E-4</v>
      </c>
      <c r="I195" s="19">
        <v>20</v>
      </c>
      <c r="J195" s="20">
        <f t="shared" si="78"/>
        <v>0</v>
      </c>
      <c r="K195" s="20">
        <f t="shared" si="79"/>
        <v>0</v>
      </c>
      <c r="L195" s="20">
        <f t="shared" si="80"/>
        <v>0</v>
      </c>
      <c r="M195" s="20">
        <f t="shared" si="81"/>
        <v>0</v>
      </c>
      <c r="N195" s="20">
        <f t="shared" si="82"/>
        <v>0</v>
      </c>
      <c r="O195" s="21">
        <f t="shared" si="83"/>
        <v>4.1600000000000003E-4</v>
      </c>
    </row>
    <row r="196" spans="1:15">
      <c r="A196" s="19">
        <v>21</v>
      </c>
      <c r="B196" s="20">
        <f t="shared" si="72"/>
        <v>0</v>
      </c>
      <c r="C196" s="20">
        <f t="shared" si="73"/>
        <v>0</v>
      </c>
      <c r="D196" s="20">
        <f t="shared" si="74"/>
        <v>0</v>
      </c>
      <c r="E196" s="20">
        <f t="shared" si="75"/>
        <v>0</v>
      </c>
      <c r="F196" s="20">
        <f t="shared" si="76"/>
        <v>0</v>
      </c>
      <c r="G196" s="21">
        <f t="shared" si="77"/>
        <v>4.9100000000000001E-4</v>
      </c>
      <c r="I196" s="19">
        <v>21</v>
      </c>
      <c r="J196" s="20">
        <f t="shared" si="78"/>
        <v>0</v>
      </c>
      <c r="K196" s="20">
        <f t="shared" si="79"/>
        <v>0</v>
      </c>
      <c r="L196" s="20">
        <f t="shared" si="80"/>
        <v>0</v>
      </c>
      <c r="M196" s="20">
        <f t="shared" si="81"/>
        <v>0</v>
      </c>
      <c r="N196" s="20">
        <f t="shared" si="82"/>
        <v>0</v>
      </c>
      <c r="O196" s="21">
        <f t="shared" si="83"/>
        <v>4.15E-4</v>
      </c>
    </row>
    <row r="197" spans="1:15">
      <c r="A197" s="19">
        <v>22</v>
      </c>
      <c r="B197" s="20">
        <f t="shared" si="72"/>
        <v>0</v>
      </c>
      <c r="C197" s="20">
        <f t="shared" si="73"/>
        <v>0</v>
      </c>
      <c r="D197" s="20">
        <f t="shared" si="74"/>
        <v>0</v>
      </c>
      <c r="E197" s="20">
        <f t="shared" si="75"/>
        <v>0</v>
      </c>
      <c r="F197" s="20">
        <f t="shared" si="76"/>
        <v>0</v>
      </c>
      <c r="G197" s="21">
        <f t="shared" si="77"/>
        <v>4.8999999999999998E-4</v>
      </c>
      <c r="I197" s="19">
        <v>22</v>
      </c>
      <c r="J197" s="20">
        <f t="shared" si="78"/>
        <v>0</v>
      </c>
      <c r="K197" s="20">
        <f t="shared" si="79"/>
        <v>0</v>
      </c>
      <c r="L197" s="20">
        <f t="shared" si="80"/>
        <v>0</v>
      </c>
      <c r="M197" s="20">
        <f t="shared" si="81"/>
        <v>0</v>
      </c>
      <c r="N197" s="20">
        <f t="shared" si="82"/>
        <v>0</v>
      </c>
      <c r="O197" s="21">
        <f t="shared" si="83"/>
        <v>4.1400000000000003E-4</v>
      </c>
    </row>
    <row r="198" spans="1:15">
      <c r="A198" s="19">
        <v>23</v>
      </c>
      <c r="B198" s="20">
        <f t="shared" si="72"/>
        <v>0</v>
      </c>
      <c r="C198" s="20">
        <f t="shared" si="73"/>
        <v>0</v>
      </c>
      <c r="D198" s="20">
        <f t="shared" si="74"/>
        <v>0</v>
      </c>
      <c r="E198" s="20">
        <f t="shared" si="75"/>
        <v>0</v>
      </c>
      <c r="F198" s="20">
        <f t="shared" si="76"/>
        <v>0</v>
      </c>
      <c r="G198" s="21">
        <f t="shared" si="77"/>
        <v>4.8899999999999996E-4</v>
      </c>
      <c r="I198" s="19">
        <v>23</v>
      </c>
      <c r="J198" s="20">
        <f t="shared" si="78"/>
        <v>0</v>
      </c>
      <c r="K198" s="20">
        <f t="shared" si="79"/>
        <v>0</v>
      </c>
      <c r="L198" s="20">
        <f t="shared" si="80"/>
        <v>0</v>
      </c>
      <c r="M198" s="20">
        <f t="shared" si="81"/>
        <v>0</v>
      </c>
      <c r="N198" s="20">
        <f t="shared" si="82"/>
        <v>0</v>
      </c>
      <c r="O198" s="21">
        <f t="shared" si="83"/>
        <v>4.1300000000000001E-4</v>
      </c>
    </row>
    <row r="199" spans="1:15">
      <c r="A199" s="19">
        <v>24</v>
      </c>
      <c r="B199" s="20">
        <f t="shared" si="72"/>
        <v>0</v>
      </c>
      <c r="C199" s="20">
        <f t="shared" si="73"/>
        <v>0</v>
      </c>
      <c r="D199" s="20">
        <f t="shared" si="74"/>
        <v>0</v>
      </c>
      <c r="E199" s="20">
        <f t="shared" si="75"/>
        <v>0</v>
      </c>
      <c r="F199" s="20">
        <f t="shared" si="76"/>
        <v>0</v>
      </c>
      <c r="G199" s="21">
        <f t="shared" si="77"/>
        <v>4.8799999999999999E-4</v>
      </c>
      <c r="I199" s="19">
        <v>24</v>
      </c>
      <c r="J199" s="20">
        <f t="shared" si="78"/>
        <v>0</v>
      </c>
      <c r="K199" s="20">
        <f t="shared" si="79"/>
        <v>0</v>
      </c>
      <c r="L199" s="20">
        <f t="shared" si="80"/>
        <v>0</v>
      </c>
      <c r="M199" s="20">
        <f t="shared" si="81"/>
        <v>0</v>
      </c>
      <c r="N199" s="20">
        <f t="shared" si="82"/>
        <v>0</v>
      </c>
      <c r="O199" s="21">
        <f t="shared" si="83"/>
        <v>4.1199999999999999E-4</v>
      </c>
    </row>
    <row r="200" spans="1:15">
      <c r="A200" s="19">
        <v>25</v>
      </c>
      <c r="B200" s="20">
        <f t="shared" si="72"/>
        <v>0</v>
      </c>
      <c r="C200" s="20">
        <f t="shared" si="73"/>
        <v>0</v>
      </c>
      <c r="D200" s="20">
        <f t="shared" si="74"/>
        <v>0</v>
      </c>
      <c r="E200" s="20">
        <f t="shared" si="75"/>
        <v>0</v>
      </c>
      <c r="F200" s="20">
        <f t="shared" si="76"/>
        <v>0</v>
      </c>
      <c r="G200" s="21">
        <f t="shared" si="77"/>
        <v>4.8700000000000002E-4</v>
      </c>
      <c r="I200" s="19">
        <v>25</v>
      </c>
      <c r="J200" s="20">
        <f t="shared" si="78"/>
        <v>0</v>
      </c>
      <c r="K200" s="20">
        <f t="shared" si="79"/>
        <v>0</v>
      </c>
      <c r="L200" s="20">
        <f t="shared" si="80"/>
        <v>0</v>
      </c>
      <c r="M200" s="20">
        <f t="shared" si="81"/>
        <v>0</v>
      </c>
      <c r="N200" s="20">
        <f t="shared" si="82"/>
        <v>0</v>
      </c>
      <c r="O200" s="21">
        <f t="shared" si="83"/>
        <v>4.1100000000000002E-4</v>
      </c>
    </row>
    <row r="201" spans="1:15">
      <c r="A201" s="19">
        <v>26</v>
      </c>
      <c r="B201" s="20">
        <f t="shared" si="72"/>
        <v>0</v>
      </c>
      <c r="C201" s="20">
        <f t="shared" si="73"/>
        <v>0</v>
      </c>
      <c r="D201" s="20">
        <f t="shared" si="74"/>
        <v>0</v>
      </c>
      <c r="E201" s="20">
        <f t="shared" si="75"/>
        <v>0</v>
      </c>
      <c r="F201" s="20">
        <f t="shared" si="76"/>
        <v>0</v>
      </c>
      <c r="G201" s="21">
        <f t="shared" si="77"/>
        <v>4.8500000000000003E-4</v>
      </c>
      <c r="I201" s="19">
        <v>26</v>
      </c>
      <c r="J201" s="20">
        <f t="shared" si="78"/>
        <v>0</v>
      </c>
      <c r="K201" s="20">
        <f t="shared" si="79"/>
        <v>0</v>
      </c>
      <c r="L201" s="20">
        <f t="shared" si="80"/>
        <v>0</v>
      </c>
      <c r="M201" s="20">
        <f t="shared" si="81"/>
        <v>0</v>
      </c>
      <c r="N201" s="20">
        <f t="shared" si="82"/>
        <v>0</v>
      </c>
      <c r="O201" s="21">
        <f t="shared" si="83"/>
        <v>4.0999999999999999E-4</v>
      </c>
    </row>
    <row r="202" spans="1:15">
      <c r="A202" s="19">
        <v>27</v>
      </c>
      <c r="B202" s="20">
        <f t="shared" si="72"/>
        <v>0</v>
      </c>
      <c r="C202" s="20">
        <f t="shared" si="73"/>
        <v>0</v>
      </c>
      <c r="D202" s="20">
        <f t="shared" si="74"/>
        <v>0</v>
      </c>
      <c r="E202" s="20">
        <f t="shared" si="75"/>
        <v>0</v>
      </c>
      <c r="F202" s="20">
        <f t="shared" si="76"/>
        <v>0</v>
      </c>
      <c r="G202" s="21">
        <f t="shared" si="77"/>
        <v>4.84E-4</v>
      </c>
      <c r="I202" s="19">
        <v>27</v>
      </c>
      <c r="J202" s="20">
        <f t="shared" si="78"/>
        <v>0</v>
      </c>
      <c r="K202" s="20">
        <f t="shared" si="79"/>
        <v>0</v>
      </c>
      <c r="L202" s="20">
        <f t="shared" si="80"/>
        <v>0</v>
      </c>
      <c r="M202" s="20">
        <f t="shared" si="81"/>
        <v>0</v>
      </c>
      <c r="N202" s="20">
        <f t="shared" si="82"/>
        <v>0</v>
      </c>
      <c r="O202" s="21">
        <f t="shared" si="83"/>
        <v>4.0900000000000002E-4</v>
      </c>
    </row>
    <row r="203" spans="1:15">
      <c r="A203" s="19">
        <v>28</v>
      </c>
      <c r="B203" s="20">
        <f t="shared" si="72"/>
        <v>0</v>
      </c>
      <c r="C203" s="20">
        <f t="shared" si="73"/>
        <v>0</v>
      </c>
      <c r="D203" s="20">
        <f t="shared" si="74"/>
        <v>0</v>
      </c>
      <c r="E203" s="20">
        <f t="shared" si="75"/>
        <v>0</v>
      </c>
      <c r="F203" s="20">
        <f t="shared" si="76"/>
        <v>0</v>
      </c>
      <c r="G203" s="21">
        <f t="shared" si="77"/>
        <v>4.8300000000000003E-4</v>
      </c>
      <c r="I203" s="19">
        <v>28</v>
      </c>
      <c r="J203" s="20">
        <f t="shared" si="78"/>
        <v>0</v>
      </c>
      <c r="K203" s="20">
        <f t="shared" si="79"/>
        <v>0</v>
      </c>
      <c r="L203" s="20">
        <f t="shared" si="80"/>
        <v>0</v>
      </c>
      <c r="M203" s="20">
        <f t="shared" si="81"/>
        <v>0</v>
      </c>
      <c r="N203" s="20">
        <f t="shared" si="82"/>
        <v>0</v>
      </c>
      <c r="O203" s="21">
        <f t="shared" si="83"/>
        <v>4.08E-4</v>
      </c>
    </row>
    <row r="204" spans="1:15">
      <c r="A204" s="19">
        <v>29</v>
      </c>
      <c r="B204" s="20">
        <f t="shared" si="72"/>
        <v>0</v>
      </c>
      <c r="C204" s="20">
        <f t="shared" si="73"/>
        <v>0</v>
      </c>
      <c r="D204" s="20">
        <f t="shared" si="74"/>
        <v>0</v>
      </c>
      <c r="E204" s="20">
        <f t="shared" si="75"/>
        <v>0</v>
      </c>
      <c r="F204" s="20">
        <f t="shared" si="76"/>
        <v>0</v>
      </c>
      <c r="G204" s="21">
        <f t="shared" si="77"/>
        <v>4.8200000000000001E-4</v>
      </c>
      <c r="I204" s="19">
        <v>29</v>
      </c>
      <c r="J204" s="20">
        <f t="shared" si="78"/>
        <v>0</v>
      </c>
      <c r="K204" s="20">
        <f t="shared" si="79"/>
        <v>0</v>
      </c>
      <c r="L204" s="20">
        <f t="shared" si="80"/>
        <v>0</v>
      </c>
      <c r="M204" s="20">
        <f t="shared" si="81"/>
        <v>0</v>
      </c>
      <c r="N204" s="20">
        <f t="shared" si="82"/>
        <v>0</v>
      </c>
      <c r="O204" s="21">
        <f t="shared" si="83"/>
        <v>4.0700000000000003E-4</v>
      </c>
    </row>
    <row r="205" spans="1:15">
      <c r="A205" s="19">
        <v>30</v>
      </c>
      <c r="B205" s="20">
        <f t="shared" si="72"/>
        <v>0</v>
      </c>
      <c r="C205" s="20">
        <f t="shared" si="73"/>
        <v>0</v>
      </c>
      <c r="D205" s="20">
        <f t="shared" si="74"/>
        <v>0</v>
      </c>
      <c r="E205" s="20">
        <f t="shared" si="75"/>
        <v>0</v>
      </c>
      <c r="F205" s="20">
        <f t="shared" si="76"/>
        <v>0</v>
      </c>
      <c r="G205" s="21">
        <f t="shared" si="77"/>
        <v>4.8099999999999998E-4</v>
      </c>
      <c r="I205" s="19">
        <v>30</v>
      </c>
      <c r="J205" s="20">
        <f t="shared" si="78"/>
        <v>0</v>
      </c>
      <c r="K205" s="20">
        <f t="shared" si="79"/>
        <v>0</v>
      </c>
      <c r="L205" s="20">
        <f t="shared" si="80"/>
        <v>0</v>
      </c>
      <c r="M205" s="20">
        <f t="shared" si="81"/>
        <v>0</v>
      </c>
      <c r="N205" s="20">
        <f t="shared" si="82"/>
        <v>0</v>
      </c>
      <c r="O205" s="21">
        <f t="shared" si="83"/>
        <v>4.06E-4</v>
      </c>
    </row>
    <row r="206" spans="1:15">
      <c r="A206" s="19">
        <v>31</v>
      </c>
      <c r="B206" s="20">
        <f t="shared" si="72"/>
        <v>0</v>
      </c>
      <c r="C206" s="20">
        <f t="shared" si="73"/>
        <v>0</v>
      </c>
      <c r="D206" s="20">
        <f t="shared" si="74"/>
        <v>0</v>
      </c>
      <c r="E206" s="20">
        <f t="shared" si="75"/>
        <v>0</v>
      </c>
      <c r="F206" s="20">
        <f t="shared" si="76"/>
        <v>0</v>
      </c>
      <c r="G206" s="21">
        <f t="shared" si="77"/>
        <v>4.8000000000000001E-4</v>
      </c>
      <c r="I206" s="19">
        <v>31</v>
      </c>
      <c r="J206" s="20">
        <f t="shared" si="78"/>
        <v>0</v>
      </c>
      <c r="K206" s="20">
        <f t="shared" si="79"/>
        <v>0</v>
      </c>
      <c r="L206" s="20">
        <f t="shared" si="80"/>
        <v>0</v>
      </c>
      <c r="M206" s="20">
        <f t="shared" si="81"/>
        <v>0</v>
      </c>
      <c r="N206" s="20">
        <f t="shared" si="82"/>
        <v>0</v>
      </c>
      <c r="O206" s="21">
        <f t="shared" si="83"/>
        <v>4.0500000000000003E-4</v>
      </c>
    </row>
    <row r="207" spans="1:15">
      <c r="A207" s="19">
        <v>32</v>
      </c>
      <c r="B207" s="20">
        <f t="shared" si="72"/>
        <v>0</v>
      </c>
      <c r="C207" s="20">
        <f t="shared" si="73"/>
        <v>0</v>
      </c>
      <c r="D207" s="20">
        <f t="shared" si="74"/>
        <v>0</v>
      </c>
      <c r="E207" s="20">
        <f t="shared" si="75"/>
        <v>0</v>
      </c>
      <c r="F207" s="20">
        <f t="shared" si="76"/>
        <v>0</v>
      </c>
      <c r="G207" s="21">
        <f t="shared" si="77"/>
        <v>4.7899999999999999E-4</v>
      </c>
      <c r="I207" s="19">
        <v>32</v>
      </c>
      <c r="J207" s="20">
        <f t="shared" si="78"/>
        <v>0</v>
      </c>
      <c r="K207" s="20">
        <f t="shared" si="79"/>
        <v>0</v>
      </c>
      <c r="L207" s="20">
        <f t="shared" si="80"/>
        <v>0</v>
      </c>
      <c r="M207" s="20">
        <f t="shared" si="81"/>
        <v>0</v>
      </c>
      <c r="N207" s="20">
        <f t="shared" si="82"/>
        <v>0</v>
      </c>
      <c r="O207" s="21">
        <f t="shared" si="83"/>
        <v>4.0400000000000001E-4</v>
      </c>
    </row>
    <row r="208" spans="1:15">
      <c r="A208" s="19">
        <v>33</v>
      </c>
      <c r="B208" s="20">
        <f t="shared" ref="B208:B239" si="84">IF(G208="","",VLOOKUP(G208,tcalcm11,2,FALSE))</f>
        <v>0</v>
      </c>
      <c r="C208" s="20">
        <f t="shared" ref="C208:C239" si="85">IF(G208="","",VLOOKUP(G208,tcalcm11,3,FALSE))</f>
        <v>0</v>
      </c>
      <c r="D208" s="20">
        <f t="shared" ref="D208:D239" si="86">IF(G208="","",VLOOKUP(G208,tcalcm11,4,FALSE))</f>
        <v>0</v>
      </c>
      <c r="E208" s="20">
        <f t="shared" ref="E208:E239" si="87">IF(G208="","",VLOOKUP(G208,tcalcm11,5,FALSE))</f>
        <v>0</v>
      </c>
      <c r="F208" s="20">
        <f t="shared" ref="F208:F239" si="88">IF(G208="","",VLOOKUP(G208,tcalcm11,6,FALSE))</f>
        <v>0</v>
      </c>
      <c r="G208" s="21">
        <f t="shared" ref="G208:G239" si="89">IF(LARGE(tpointm11,A208)=0,"",LARGE(tpointm11,A208))</f>
        <v>4.7800000000000002E-4</v>
      </c>
      <c r="I208" s="19">
        <v>33</v>
      </c>
      <c r="J208" s="20">
        <f t="shared" ref="J208:J239" si="90">IF(O208="","",VLOOKUP(O208,tcalcf11,2,FALSE))</f>
        <v>0</v>
      </c>
      <c r="K208" s="20">
        <f t="shared" ref="K208:K239" si="91">IF(O208="","",VLOOKUP(O208,tcalcf11,3,FALSE))</f>
        <v>0</v>
      </c>
      <c r="L208" s="20">
        <f t="shared" ref="L208:L239" si="92">IF(O208="","",VLOOKUP(O208,tcalcf11,4,FALSE))</f>
        <v>0</v>
      </c>
      <c r="M208" s="20">
        <f t="shared" ref="M208:M239" si="93">IF(O208="","",VLOOKUP(O208,tcalcf11,5,FALSE))</f>
        <v>0</v>
      </c>
      <c r="N208" s="20">
        <f t="shared" ref="N208:N239" si="94">IF(O208="","",VLOOKUP(O208,tcalcf11,6,FALSE))</f>
        <v>0</v>
      </c>
      <c r="O208" s="21">
        <f t="shared" ref="O208:O239" si="95">IF(LARGE(tpointf11,I208)=0,"",LARGE(tpointf11,I208))</f>
        <v>4.0299999999999998E-4</v>
      </c>
    </row>
    <row r="209" spans="1:15">
      <c r="A209" s="19">
        <v>34</v>
      </c>
      <c r="B209" s="20">
        <f t="shared" si="84"/>
        <v>0</v>
      </c>
      <c r="C209" s="20">
        <f t="shared" si="85"/>
        <v>0</v>
      </c>
      <c r="D209" s="20">
        <f t="shared" si="86"/>
        <v>0</v>
      </c>
      <c r="E209" s="20">
        <f t="shared" si="87"/>
        <v>0</v>
      </c>
      <c r="F209" s="20">
        <f t="shared" si="88"/>
        <v>0</v>
      </c>
      <c r="G209" s="21">
        <f t="shared" si="89"/>
        <v>4.7699999999999999E-4</v>
      </c>
      <c r="I209" s="19">
        <v>34</v>
      </c>
      <c r="J209" s="20">
        <f t="shared" si="90"/>
        <v>0</v>
      </c>
      <c r="K209" s="20">
        <f t="shared" si="91"/>
        <v>0</v>
      </c>
      <c r="L209" s="20">
        <f t="shared" si="92"/>
        <v>0</v>
      </c>
      <c r="M209" s="20">
        <f t="shared" si="93"/>
        <v>0</v>
      </c>
      <c r="N209" s="20">
        <f t="shared" si="94"/>
        <v>0</v>
      </c>
      <c r="O209" s="21">
        <f t="shared" si="95"/>
        <v>4.0200000000000001E-4</v>
      </c>
    </row>
    <row r="210" spans="1:15">
      <c r="A210" s="19">
        <v>35</v>
      </c>
      <c r="B210" s="20">
        <f t="shared" si="84"/>
        <v>0</v>
      </c>
      <c r="C210" s="20">
        <f t="shared" si="85"/>
        <v>0</v>
      </c>
      <c r="D210" s="20">
        <f t="shared" si="86"/>
        <v>0</v>
      </c>
      <c r="E210" s="20">
        <f t="shared" si="87"/>
        <v>0</v>
      </c>
      <c r="F210" s="20">
        <f t="shared" si="88"/>
        <v>0</v>
      </c>
      <c r="G210" s="21">
        <f t="shared" si="89"/>
        <v>4.7600000000000002E-4</v>
      </c>
      <c r="I210" s="19">
        <v>35</v>
      </c>
      <c r="J210" s="20">
        <f t="shared" si="90"/>
        <v>0</v>
      </c>
      <c r="K210" s="20">
        <f t="shared" si="91"/>
        <v>0</v>
      </c>
      <c r="L210" s="20">
        <f t="shared" si="92"/>
        <v>0</v>
      </c>
      <c r="M210" s="20">
        <f t="shared" si="93"/>
        <v>0</v>
      </c>
      <c r="N210" s="20">
        <f t="shared" si="94"/>
        <v>0</v>
      </c>
      <c r="O210" s="21">
        <f t="shared" si="95"/>
        <v>4.0099999999999999E-4</v>
      </c>
    </row>
    <row r="211" spans="1:15">
      <c r="A211" s="19">
        <v>36</v>
      </c>
      <c r="B211" s="20">
        <f t="shared" si="84"/>
        <v>0</v>
      </c>
      <c r="C211" s="20">
        <f t="shared" si="85"/>
        <v>0</v>
      </c>
      <c r="D211" s="20">
        <f t="shared" si="86"/>
        <v>0</v>
      </c>
      <c r="E211" s="20">
        <f t="shared" si="87"/>
        <v>0</v>
      </c>
      <c r="F211" s="20">
        <f t="shared" si="88"/>
        <v>0</v>
      </c>
      <c r="G211" s="21">
        <f t="shared" si="89"/>
        <v>4.75E-4</v>
      </c>
      <c r="I211" s="19">
        <v>36</v>
      </c>
      <c r="J211" s="20">
        <f t="shared" si="90"/>
        <v>0</v>
      </c>
      <c r="K211" s="20">
        <f t="shared" si="91"/>
        <v>0</v>
      </c>
      <c r="L211" s="20">
        <f t="shared" si="92"/>
        <v>0</v>
      </c>
      <c r="M211" s="20">
        <f t="shared" si="93"/>
        <v>0</v>
      </c>
      <c r="N211" s="20">
        <f t="shared" si="94"/>
        <v>0</v>
      </c>
      <c r="O211" s="21">
        <f t="shared" si="95"/>
        <v>4.0000000000000002E-4</v>
      </c>
    </row>
    <row r="212" spans="1:15">
      <c r="A212" s="19">
        <v>37</v>
      </c>
      <c r="B212" s="20">
        <f t="shared" si="84"/>
        <v>0</v>
      </c>
      <c r="C212" s="20">
        <f t="shared" si="85"/>
        <v>0</v>
      </c>
      <c r="D212" s="20">
        <f t="shared" si="86"/>
        <v>0</v>
      </c>
      <c r="E212" s="20">
        <f t="shared" si="87"/>
        <v>0</v>
      </c>
      <c r="F212" s="20">
        <f t="shared" si="88"/>
        <v>0</v>
      </c>
      <c r="G212" s="21">
        <f t="shared" si="89"/>
        <v>4.7400000000000003E-4</v>
      </c>
      <c r="I212" s="19">
        <v>37</v>
      </c>
      <c r="J212" s="20">
        <f t="shared" si="90"/>
        <v>0</v>
      </c>
      <c r="K212" s="20">
        <f t="shared" si="91"/>
        <v>0</v>
      </c>
      <c r="L212" s="20">
        <f t="shared" si="92"/>
        <v>0</v>
      </c>
      <c r="M212" s="20">
        <f t="shared" si="93"/>
        <v>0</v>
      </c>
      <c r="N212" s="20">
        <f t="shared" si="94"/>
        <v>0</v>
      </c>
      <c r="O212" s="21">
        <f t="shared" si="95"/>
        <v>3.9899999999999999E-4</v>
      </c>
    </row>
    <row r="213" spans="1:15">
      <c r="A213" s="19">
        <v>38</v>
      </c>
      <c r="B213" s="20">
        <f t="shared" si="84"/>
        <v>0</v>
      </c>
      <c r="C213" s="20">
        <f t="shared" si="85"/>
        <v>0</v>
      </c>
      <c r="D213" s="20">
        <f t="shared" si="86"/>
        <v>0</v>
      </c>
      <c r="E213" s="20">
        <f t="shared" si="87"/>
        <v>0</v>
      </c>
      <c r="F213" s="20">
        <f t="shared" si="88"/>
        <v>0</v>
      </c>
      <c r="G213" s="21">
        <f t="shared" si="89"/>
        <v>4.73E-4</v>
      </c>
      <c r="I213" s="19">
        <v>38</v>
      </c>
      <c r="J213" s="20">
        <f t="shared" si="90"/>
        <v>0</v>
      </c>
      <c r="K213" s="20">
        <f t="shared" si="91"/>
        <v>0</v>
      </c>
      <c r="L213" s="20">
        <f t="shared" si="92"/>
        <v>0</v>
      </c>
      <c r="M213" s="20">
        <f t="shared" si="93"/>
        <v>0</v>
      </c>
      <c r="N213" s="20">
        <f t="shared" si="94"/>
        <v>0</v>
      </c>
      <c r="O213" s="21">
        <f t="shared" si="95"/>
        <v>3.9800000000000002E-4</v>
      </c>
    </row>
    <row r="214" spans="1:15">
      <c r="A214" s="19">
        <v>39</v>
      </c>
      <c r="B214" s="20">
        <f t="shared" si="84"/>
        <v>0</v>
      </c>
      <c r="C214" s="20">
        <f t="shared" si="85"/>
        <v>0</v>
      </c>
      <c r="D214" s="20">
        <f t="shared" si="86"/>
        <v>0</v>
      </c>
      <c r="E214" s="20">
        <f t="shared" si="87"/>
        <v>0</v>
      </c>
      <c r="F214" s="20">
        <f t="shared" si="88"/>
        <v>0</v>
      </c>
      <c r="G214" s="21">
        <f t="shared" si="89"/>
        <v>4.7199999999999998E-4</v>
      </c>
      <c r="I214" s="19">
        <v>39</v>
      </c>
      <c r="J214" s="20">
        <f t="shared" si="90"/>
        <v>0</v>
      </c>
      <c r="K214" s="20">
        <f t="shared" si="91"/>
        <v>0</v>
      </c>
      <c r="L214" s="20">
        <f t="shared" si="92"/>
        <v>0</v>
      </c>
      <c r="M214" s="20">
        <f t="shared" si="93"/>
        <v>0</v>
      </c>
      <c r="N214" s="20">
        <f t="shared" si="94"/>
        <v>0</v>
      </c>
      <c r="O214" s="21">
        <f t="shared" si="95"/>
        <v>3.97E-4</v>
      </c>
    </row>
    <row r="215" spans="1:15">
      <c r="A215" s="19">
        <v>40</v>
      </c>
      <c r="B215" s="20">
        <f t="shared" si="84"/>
        <v>0</v>
      </c>
      <c r="C215" s="20">
        <f t="shared" si="85"/>
        <v>0</v>
      </c>
      <c r="D215" s="20">
        <f t="shared" si="86"/>
        <v>0</v>
      </c>
      <c r="E215" s="20">
        <f t="shared" si="87"/>
        <v>0</v>
      </c>
      <c r="F215" s="20">
        <f t="shared" si="88"/>
        <v>0</v>
      </c>
      <c r="G215" s="21">
        <f t="shared" si="89"/>
        <v>4.7100000000000001E-4</v>
      </c>
      <c r="I215" s="19">
        <v>40</v>
      </c>
      <c r="J215" s="20">
        <f t="shared" si="90"/>
        <v>0</v>
      </c>
      <c r="K215" s="20">
        <f t="shared" si="91"/>
        <v>0</v>
      </c>
      <c r="L215" s="20">
        <f t="shared" si="92"/>
        <v>0</v>
      </c>
      <c r="M215" s="20">
        <f t="shared" si="93"/>
        <v>0</v>
      </c>
      <c r="N215" s="20">
        <f t="shared" si="94"/>
        <v>0</v>
      </c>
      <c r="O215" s="21">
        <f t="shared" si="95"/>
        <v>3.9600000000000003E-4</v>
      </c>
    </row>
    <row r="216" spans="1:15">
      <c r="A216" s="19">
        <v>41</v>
      </c>
      <c r="B216" s="20">
        <f t="shared" si="84"/>
        <v>0</v>
      </c>
      <c r="C216" s="20">
        <f t="shared" si="85"/>
        <v>0</v>
      </c>
      <c r="D216" s="20">
        <f t="shared" si="86"/>
        <v>0</v>
      </c>
      <c r="E216" s="20">
        <f t="shared" si="87"/>
        <v>0</v>
      </c>
      <c r="F216" s="20">
        <f t="shared" si="88"/>
        <v>0</v>
      </c>
      <c r="G216" s="21">
        <f t="shared" si="89"/>
        <v>4.6999999999999999E-4</v>
      </c>
      <c r="I216" s="19">
        <v>41</v>
      </c>
      <c r="J216" s="20">
        <f t="shared" si="90"/>
        <v>0</v>
      </c>
      <c r="K216" s="20">
        <f t="shared" si="91"/>
        <v>0</v>
      </c>
      <c r="L216" s="20">
        <f t="shared" si="92"/>
        <v>0</v>
      </c>
      <c r="M216" s="20">
        <f t="shared" si="93"/>
        <v>0</v>
      </c>
      <c r="N216" s="20">
        <f t="shared" si="94"/>
        <v>0</v>
      </c>
      <c r="O216" s="21">
        <f t="shared" si="95"/>
        <v>3.9400000000000004E-4</v>
      </c>
    </row>
    <row r="217" spans="1:15">
      <c r="A217" s="19">
        <v>42</v>
      </c>
      <c r="B217" s="20">
        <f t="shared" si="84"/>
        <v>0</v>
      </c>
      <c r="C217" s="20">
        <f t="shared" si="85"/>
        <v>0</v>
      </c>
      <c r="D217" s="20">
        <f t="shared" si="86"/>
        <v>0</v>
      </c>
      <c r="E217" s="20">
        <f t="shared" si="87"/>
        <v>0</v>
      </c>
      <c r="F217" s="20">
        <f t="shared" si="88"/>
        <v>0</v>
      </c>
      <c r="G217" s="21">
        <f t="shared" si="89"/>
        <v>4.6900000000000002E-4</v>
      </c>
      <c r="I217" s="19">
        <v>42</v>
      </c>
      <c r="J217" s="20">
        <f t="shared" si="90"/>
        <v>0</v>
      </c>
      <c r="K217" s="20">
        <f t="shared" si="91"/>
        <v>0</v>
      </c>
      <c r="L217" s="20">
        <f t="shared" si="92"/>
        <v>0</v>
      </c>
      <c r="M217" s="20">
        <f t="shared" si="93"/>
        <v>0</v>
      </c>
      <c r="N217" s="20">
        <f t="shared" si="94"/>
        <v>0</v>
      </c>
      <c r="O217" s="21">
        <f t="shared" si="95"/>
        <v>3.9300000000000001E-4</v>
      </c>
    </row>
    <row r="218" spans="1:15">
      <c r="A218" s="19">
        <v>43</v>
      </c>
      <c r="B218" s="20">
        <f t="shared" si="84"/>
        <v>0</v>
      </c>
      <c r="C218" s="20">
        <f t="shared" si="85"/>
        <v>0</v>
      </c>
      <c r="D218" s="20">
        <f t="shared" si="86"/>
        <v>0</v>
      </c>
      <c r="E218" s="20">
        <f t="shared" si="87"/>
        <v>0</v>
      </c>
      <c r="F218" s="20">
        <f t="shared" si="88"/>
        <v>0</v>
      </c>
      <c r="G218" s="21">
        <f t="shared" si="89"/>
        <v>4.6799999999999999E-4</v>
      </c>
      <c r="I218" s="19">
        <v>43</v>
      </c>
      <c r="J218" s="20">
        <f t="shared" si="90"/>
        <v>0</v>
      </c>
      <c r="K218" s="20">
        <f t="shared" si="91"/>
        <v>0</v>
      </c>
      <c r="L218" s="20">
        <f t="shared" si="92"/>
        <v>0</v>
      </c>
      <c r="M218" s="20">
        <f t="shared" si="93"/>
        <v>0</v>
      </c>
      <c r="N218" s="20">
        <f t="shared" si="94"/>
        <v>0</v>
      </c>
      <c r="O218" s="21">
        <f t="shared" si="95"/>
        <v>3.9100000000000002E-4</v>
      </c>
    </row>
    <row r="219" spans="1:15">
      <c r="A219" s="19">
        <v>44</v>
      </c>
      <c r="B219" s="20">
        <f t="shared" si="84"/>
        <v>0</v>
      </c>
      <c r="C219" s="20">
        <f t="shared" si="85"/>
        <v>0</v>
      </c>
      <c r="D219" s="20">
        <f t="shared" si="86"/>
        <v>0</v>
      </c>
      <c r="E219" s="20">
        <f t="shared" si="87"/>
        <v>0</v>
      </c>
      <c r="F219" s="20">
        <f t="shared" si="88"/>
        <v>0</v>
      </c>
      <c r="G219" s="21">
        <f t="shared" si="89"/>
        <v>4.6700000000000002E-4</v>
      </c>
      <c r="I219" s="19">
        <v>44</v>
      </c>
      <c r="J219" s="20">
        <f t="shared" si="90"/>
        <v>0</v>
      </c>
      <c r="K219" s="20">
        <f t="shared" si="91"/>
        <v>0</v>
      </c>
      <c r="L219" s="20">
        <f t="shared" si="92"/>
        <v>0</v>
      </c>
      <c r="M219" s="20">
        <f t="shared" si="93"/>
        <v>0</v>
      </c>
      <c r="N219" s="20">
        <f t="shared" si="94"/>
        <v>0</v>
      </c>
      <c r="O219" s="21">
        <f t="shared" si="95"/>
        <v>3.8999999999999999E-4</v>
      </c>
    </row>
    <row r="220" spans="1:15">
      <c r="A220" s="19">
        <v>45</v>
      </c>
      <c r="B220" s="20">
        <f t="shared" si="84"/>
        <v>0</v>
      </c>
      <c r="C220" s="20">
        <f t="shared" si="85"/>
        <v>0</v>
      </c>
      <c r="D220" s="20">
        <f t="shared" si="86"/>
        <v>0</v>
      </c>
      <c r="E220" s="20">
        <f t="shared" si="87"/>
        <v>0</v>
      </c>
      <c r="F220" s="20">
        <f t="shared" si="88"/>
        <v>0</v>
      </c>
      <c r="G220" s="21">
        <f t="shared" si="89"/>
        <v>4.66E-4</v>
      </c>
      <c r="I220" s="19">
        <v>45</v>
      </c>
      <c r="J220" s="20">
        <f t="shared" si="90"/>
        <v>0</v>
      </c>
      <c r="K220" s="20">
        <f t="shared" si="91"/>
        <v>0</v>
      </c>
      <c r="L220" s="20">
        <f t="shared" si="92"/>
        <v>0</v>
      </c>
      <c r="M220" s="20">
        <f t="shared" si="93"/>
        <v>0</v>
      </c>
      <c r="N220" s="20">
        <f t="shared" si="94"/>
        <v>0</v>
      </c>
      <c r="O220" s="21">
        <f t="shared" si="95"/>
        <v>3.8900000000000002E-4</v>
      </c>
    </row>
    <row r="221" spans="1:15">
      <c r="A221" s="19">
        <v>46</v>
      </c>
      <c r="B221" s="20">
        <f t="shared" si="84"/>
        <v>0</v>
      </c>
      <c r="C221" s="20">
        <f t="shared" si="85"/>
        <v>0</v>
      </c>
      <c r="D221" s="20">
        <f t="shared" si="86"/>
        <v>0</v>
      </c>
      <c r="E221" s="20">
        <f t="shared" si="87"/>
        <v>0</v>
      </c>
      <c r="F221" s="20">
        <f t="shared" si="88"/>
        <v>0</v>
      </c>
      <c r="G221" s="21">
        <f t="shared" si="89"/>
        <v>4.6500000000000003E-4</v>
      </c>
      <c r="I221" s="19">
        <v>46</v>
      </c>
      <c r="J221" s="20">
        <f t="shared" si="90"/>
        <v>0</v>
      </c>
      <c r="K221" s="20">
        <f t="shared" si="91"/>
        <v>0</v>
      </c>
      <c r="L221" s="20">
        <f t="shared" si="92"/>
        <v>0</v>
      </c>
      <c r="M221" s="20">
        <f t="shared" si="93"/>
        <v>0</v>
      </c>
      <c r="N221" s="20">
        <f t="shared" si="94"/>
        <v>0</v>
      </c>
      <c r="O221" s="21">
        <f t="shared" si="95"/>
        <v>3.88E-4</v>
      </c>
    </row>
    <row r="222" spans="1:15">
      <c r="A222" s="19">
        <v>47</v>
      </c>
      <c r="B222" s="20">
        <f t="shared" si="84"/>
        <v>0</v>
      </c>
      <c r="C222" s="20">
        <f t="shared" si="85"/>
        <v>0</v>
      </c>
      <c r="D222" s="20">
        <f t="shared" si="86"/>
        <v>0</v>
      </c>
      <c r="E222" s="20">
        <f t="shared" si="87"/>
        <v>0</v>
      </c>
      <c r="F222" s="20">
        <f t="shared" si="88"/>
        <v>0</v>
      </c>
      <c r="G222" s="21">
        <f t="shared" si="89"/>
        <v>4.64E-4</v>
      </c>
      <c r="I222" s="19">
        <v>47</v>
      </c>
      <c r="J222" s="20" t="str">
        <f t="shared" si="90"/>
        <v>Maddy Hallwood</v>
      </c>
      <c r="K222" s="20" t="str">
        <f t="shared" si="91"/>
        <v>F11/12</v>
      </c>
      <c r="L222" s="20">
        <f t="shared" si="92"/>
        <v>0</v>
      </c>
      <c r="M222" s="20">
        <f t="shared" si="93"/>
        <v>0</v>
      </c>
      <c r="N222" s="20">
        <f t="shared" si="94"/>
        <v>0</v>
      </c>
      <c r="O222" s="21">
        <f t="shared" si="95"/>
        <v>3.8400000000000001E-4</v>
      </c>
    </row>
    <row r="223" spans="1:15">
      <c r="A223" s="19">
        <v>48</v>
      </c>
      <c r="B223" s="20">
        <f t="shared" si="84"/>
        <v>0</v>
      </c>
      <c r="C223" s="20">
        <f t="shared" si="85"/>
        <v>0</v>
      </c>
      <c r="D223" s="20">
        <f t="shared" si="86"/>
        <v>0</v>
      </c>
      <c r="E223" s="20">
        <f t="shared" si="87"/>
        <v>0</v>
      </c>
      <c r="F223" s="20">
        <f t="shared" si="88"/>
        <v>0</v>
      </c>
      <c r="G223" s="21">
        <f t="shared" si="89"/>
        <v>4.6300000000000003E-4</v>
      </c>
      <c r="I223" s="19">
        <v>48</v>
      </c>
      <c r="J223" s="20">
        <f t="shared" si="90"/>
        <v>0</v>
      </c>
      <c r="K223" s="20">
        <f t="shared" si="91"/>
        <v>0</v>
      </c>
      <c r="L223" s="20">
        <f t="shared" si="92"/>
        <v>0</v>
      </c>
      <c r="M223" s="20">
        <f t="shared" si="93"/>
        <v>0</v>
      </c>
      <c r="N223" s="20">
        <f t="shared" si="94"/>
        <v>0</v>
      </c>
      <c r="O223" s="21">
        <f t="shared" si="95"/>
        <v>3.8299999999999999E-4</v>
      </c>
    </row>
    <row r="224" spans="1:15">
      <c r="A224" s="19">
        <v>49</v>
      </c>
      <c r="B224" s="20">
        <f t="shared" si="84"/>
        <v>0</v>
      </c>
      <c r="C224" s="20">
        <f t="shared" si="85"/>
        <v>0</v>
      </c>
      <c r="D224" s="20">
        <f t="shared" si="86"/>
        <v>0</v>
      </c>
      <c r="E224" s="20">
        <f t="shared" si="87"/>
        <v>0</v>
      </c>
      <c r="F224" s="20">
        <f t="shared" si="88"/>
        <v>0</v>
      </c>
      <c r="G224" s="21">
        <f t="shared" si="89"/>
        <v>4.6200000000000001E-4</v>
      </c>
      <c r="I224" s="19">
        <v>49</v>
      </c>
      <c r="J224" s="20">
        <f t="shared" si="90"/>
        <v>0</v>
      </c>
      <c r="K224" s="20">
        <f t="shared" si="91"/>
        <v>0</v>
      </c>
      <c r="L224" s="20">
        <f t="shared" si="92"/>
        <v>0</v>
      </c>
      <c r="M224" s="20">
        <f t="shared" si="93"/>
        <v>0</v>
      </c>
      <c r="N224" s="20">
        <f t="shared" si="94"/>
        <v>0</v>
      </c>
      <c r="O224" s="21">
        <f t="shared" si="95"/>
        <v>3.8200000000000002E-4</v>
      </c>
    </row>
    <row r="225" spans="1:15">
      <c r="A225" s="19">
        <v>50</v>
      </c>
      <c r="B225" s="20">
        <f t="shared" si="84"/>
        <v>0</v>
      </c>
      <c r="C225" s="20">
        <f t="shared" si="85"/>
        <v>0</v>
      </c>
      <c r="D225" s="20">
        <f t="shared" si="86"/>
        <v>0</v>
      </c>
      <c r="E225" s="20">
        <f t="shared" si="87"/>
        <v>0</v>
      </c>
      <c r="F225" s="20">
        <f t="shared" si="88"/>
        <v>0</v>
      </c>
      <c r="G225" s="21">
        <f t="shared" si="89"/>
        <v>4.6099999999999998E-4</v>
      </c>
      <c r="I225" s="19">
        <v>50</v>
      </c>
      <c r="J225" s="20">
        <f t="shared" si="90"/>
        <v>0</v>
      </c>
      <c r="K225" s="20">
        <f t="shared" si="91"/>
        <v>0</v>
      </c>
      <c r="L225" s="20">
        <f t="shared" si="92"/>
        <v>0</v>
      </c>
      <c r="M225" s="20">
        <f t="shared" si="93"/>
        <v>0</v>
      </c>
      <c r="N225" s="20">
        <f t="shared" si="94"/>
        <v>0</v>
      </c>
      <c r="O225" s="21">
        <f t="shared" si="95"/>
        <v>3.79E-4</v>
      </c>
    </row>
    <row r="226" spans="1:15">
      <c r="A226" s="19">
        <v>51</v>
      </c>
      <c r="B226" s="20">
        <f t="shared" si="84"/>
        <v>0</v>
      </c>
      <c r="C226" s="20">
        <f t="shared" si="85"/>
        <v>0</v>
      </c>
      <c r="D226" s="20">
        <f t="shared" si="86"/>
        <v>0</v>
      </c>
      <c r="E226" s="20">
        <f t="shared" si="87"/>
        <v>0</v>
      </c>
      <c r="F226" s="20">
        <f t="shared" si="88"/>
        <v>0</v>
      </c>
      <c r="G226" s="21">
        <f t="shared" si="89"/>
        <v>4.57E-4</v>
      </c>
      <c r="I226" s="19">
        <v>51</v>
      </c>
      <c r="J226" s="20">
        <f t="shared" si="90"/>
        <v>0</v>
      </c>
      <c r="K226" s="20">
        <f t="shared" si="91"/>
        <v>0</v>
      </c>
      <c r="L226" s="20">
        <f t="shared" si="92"/>
        <v>0</v>
      </c>
      <c r="M226" s="20">
        <f t="shared" si="93"/>
        <v>0</v>
      </c>
      <c r="N226" s="20">
        <f t="shared" si="94"/>
        <v>0</v>
      </c>
      <c r="O226" s="21">
        <f t="shared" si="95"/>
        <v>3.7800000000000003E-4</v>
      </c>
    </row>
    <row r="227" spans="1:15">
      <c r="A227" s="19">
        <v>52</v>
      </c>
      <c r="B227" s="20">
        <f t="shared" si="84"/>
        <v>0</v>
      </c>
      <c r="C227" s="20">
        <f t="shared" si="85"/>
        <v>0</v>
      </c>
      <c r="D227" s="20">
        <f t="shared" si="86"/>
        <v>0</v>
      </c>
      <c r="E227" s="20">
        <f t="shared" si="87"/>
        <v>0</v>
      </c>
      <c r="F227" s="20">
        <f t="shared" si="88"/>
        <v>0</v>
      </c>
      <c r="G227" s="21">
        <f t="shared" si="89"/>
        <v>4.55E-4</v>
      </c>
      <c r="I227" s="19">
        <v>52</v>
      </c>
      <c r="J227" s="20">
        <f t="shared" si="90"/>
        <v>0</v>
      </c>
      <c r="K227" s="20">
        <f t="shared" si="91"/>
        <v>0</v>
      </c>
      <c r="L227" s="20">
        <f t="shared" si="92"/>
        <v>0</v>
      </c>
      <c r="M227" s="20">
        <f t="shared" si="93"/>
        <v>0</v>
      </c>
      <c r="N227" s="20">
        <f t="shared" si="94"/>
        <v>0</v>
      </c>
      <c r="O227" s="21">
        <f t="shared" si="95"/>
        <v>3.77E-4</v>
      </c>
    </row>
    <row r="228" spans="1:15">
      <c r="A228" s="19">
        <v>53</v>
      </c>
      <c r="B228" s="20">
        <f t="shared" si="84"/>
        <v>0</v>
      </c>
      <c r="C228" s="20">
        <f t="shared" si="85"/>
        <v>0</v>
      </c>
      <c r="D228" s="20">
        <f t="shared" si="86"/>
        <v>0</v>
      </c>
      <c r="E228" s="20">
        <f t="shared" si="87"/>
        <v>0</v>
      </c>
      <c r="F228" s="20">
        <f t="shared" si="88"/>
        <v>0</v>
      </c>
      <c r="G228" s="21">
        <f t="shared" si="89"/>
        <v>4.5400000000000003E-4</v>
      </c>
      <c r="I228" s="19">
        <v>53</v>
      </c>
      <c r="J228" s="20">
        <f t="shared" si="90"/>
        <v>0</v>
      </c>
      <c r="K228" s="20">
        <f t="shared" si="91"/>
        <v>0</v>
      </c>
      <c r="L228" s="20">
        <f t="shared" si="92"/>
        <v>0</v>
      </c>
      <c r="M228" s="20">
        <f t="shared" si="93"/>
        <v>0</v>
      </c>
      <c r="N228" s="20">
        <f t="shared" si="94"/>
        <v>0</v>
      </c>
      <c r="O228" s="21">
        <f t="shared" si="95"/>
        <v>3.7600000000000003E-4</v>
      </c>
    </row>
    <row r="229" spans="1:15">
      <c r="A229" s="19">
        <v>54</v>
      </c>
      <c r="B229" s="20">
        <f t="shared" si="84"/>
        <v>0</v>
      </c>
      <c r="C229" s="20">
        <f t="shared" si="85"/>
        <v>0</v>
      </c>
      <c r="D229" s="20">
        <f t="shared" si="86"/>
        <v>0</v>
      </c>
      <c r="E229" s="20">
        <f t="shared" si="87"/>
        <v>0</v>
      </c>
      <c r="F229" s="20">
        <f t="shared" si="88"/>
        <v>0</v>
      </c>
      <c r="G229" s="21">
        <f t="shared" si="89"/>
        <v>4.5300000000000001E-4</v>
      </c>
      <c r="I229" s="19">
        <v>54</v>
      </c>
      <c r="J229" s="20">
        <f t="shared" si="90"/>
        <v>0</v>
      </c>
      <c r="K229" s="20">
        <f t="shared" si="91"/>
        <v>0</v>
      </c>
      <c r="L229" s="20">
        <f t="shared" si="92"/>
        <v>0</v>
      </c>
      <c r="M229" s="20">
        <f t="shared" si="93"/>
        <v>0</v>
      </c>
      <c r="N229" s="20">
        <f t="shared" si="94"/>
        <v>0</v>
      </c>
      <c r="O229" s="21">
        <f t="shared" si="95"/>
        <v>3.7300000000000001E-4</v>
      </c>
    </row>
    <row r="230" spans="1:15">
      <c r="A230" s="19">
        <v>55</v>
      </c>
      <c r="B230" s="20">
        <f t="shared" si="84"/>
        <v>0</v>
      </c>
      <c r="C230" s="20">
        <f t="shared" si="85"/>
        <v>0</v>
      </c>
      <c r="D230" s="20">
        <f t="shared" si="86"/>
        <v>0</v>
      </c>
      <c r="E230" s="20">
        <f t="shared" si="87"/>
        <v>0</v>
      </c>
      <c r="F230" s="20">
        <f t="shared" si="88"/>
        <v>0</v>
      </c>
      <c r="G230" s="21">
        <f t="shared" si="89"/>
        <v>4.5199999999999998E-4</v>
      </c>
      <c r="I230" s="19">
        <v>55</v>
      </c>
      <c r="J230" s="20">
        <f t="shared" si="90"/>
        <v>0</v>
      </c>
      <c r="K230" s="20">
        <f t="shared" si="91"/>
        <v>0</v>
      </c>
      <c r="L230" s="20">
        <f t="shared" si="92"/>
        <v>0</v>
      </c>
      <c r="M230" s="20">
        <f t="shared" si="93"/>
        <v>0</v>
      </c>
      <c r="N230" s="20">
        <f t="shared" si="94"/>
        <v>0</v>
      </c>
      <c r="O230" s="21">
        <f t="shared" si="95"/>
        <v>3.7199999999999999E-4</v>
      </c>
    </row>
    <row r="231" spans="1:15">
      <c r="A231" s="19">
        <v>56</v>
      </c>
      <c r="B231" s="20">
        <f t="shared" si="84"/>
        <v>0</v>
      </c>
      <c r="C231" s="20">
        <f t="shared" si="85"/>
        <v>0</v>
      </c>
      <c r="D231" s="20">
        <f t="shared" si="86"/>
        <v>0</v>
      </c>
      <c r="E231" s="20">
        <f t="shared" si="87"/>
        <v>0</v>
      </c>
      <c r="F231" s="20">
        <f t="shared" si="88"/>
        <v>0</v>
      </c>
      <c r="G231" s="21">
        <f t="shared" si="89"/>
        <v>4.5100000000000001E-4</v>
      </c>
      <c r="I231" s="19">
        <v>56</v>
      </c>
      <c r="J231" s="20">
        <f t="shared" si="90"/>
        <v>0</v>
      </c>
      <c r="K231" s="20">
        <f t="shared" si="91"/>
        <v>0</v>
      </c>
      <c r="L231" s="20">
        <f t="shared" si="92"/>
        <v>0</v>
      </c>
      <c r="M231" s="20">
        <f t="shared" si="93"/>
        <v>0</v>
      </c>
      <c r="N231" s="20">
        <f t="shared" si="94"/>
        <v>0</v>
      </c>
      <c r="O231" s="21">
        <f t="shared" si="95"/>
        <v>3.6999999999999999E-4</v>
      </c>
    </row>
    <row r="232" spans="1:15">
      <c r="A232" s="19">
        <v>57</v>
      </c>
      <c r="B232" s="20">
        <f t="shared" si="84"/>
        <v>0</v>
      </c>
      <c r="C232" s="20">
        <f t="shared" si="85"/>
        <v>0</v>
      </c>
      <c r="D232" s="20">
        <f t="shared" si="86"/>
        <v>0</v>
      </c>
      <c r="E232" s="20">
        <f t="shared" si="87"/>
        <v>0</v>
      </c>
      <c r="F232" s="20">
        <f t="shared" si="88"/>
        <v>0</v>
      </c>
      <c r="G232" s="21">
        <f t="shared" si="89"/>
        <v>4.4999999999999999E-4</v>
      </c>
      <c r="I232" s="19">
        <v>57</v>
      </c>
      <c r="J232" s="20">
        <f t="shared" si="90"/>
        <v>0</v>
      </c>
      <c r="K232" s="20">
        <f t="shared" si="91"/>
        <v>0</v>
      </c>
      <c r="L232" s="20">
        <f t="shared" si="92"/>
        <v>0</v>
      </c>
      <c r="M232" s="20">
        <f t="shared" si="93"/>
        <v>0</v>
      </c>
      <c r="N232" s="20">
        <f t="shared" si="94"/>
        <v>0</v>
      </c>
      <c r="O232" s="21">
        <f t="shared" si="95"/>
        <v>3.68E-4</v>
      </c>
    </row>
    <row r="233" spans="1:15">
      <c r="A233" s="19">
        <v>58</v>
      </c>
      <c r="B233" s="20">
        <f t="shared" si="84"/>
        <v>0</v>
      </c>
      <c r="C233" s="20">
        <f t="shared" si="85"/>
        <v>0</v>
      </c>
      <c r="D233" s="20">
        <f t="shared" si="86"/>
        <v>0</v>
      </c>
      <c r="E233" s="20">
        <f t="shared" si="87"/>
        <v>0</v>
      </c>
      <c r="F233" s="20">
        <f t="shared" si="88"/>
        <v>0</v>
      </c>
      <c r="G233" s="21">
        <f t="shared" si="89"/>
        <v>4.4799999999999999E-4</v>
      </c>
      <c r="I233" s="19">
        <v>58</v>
      </c>
      <c r="J233" s="20">
        <f t="shared" si="90"/>
        <v>0</v>
      </c>
      <c r="K233" s="20">
        <f t="shared" si="91"/>
        <v>0</v>
      </c>
      <c r="L233" s="20">
        <f t="shared" si="92"/>
        <v>0</v>
      </c>
      <c r="M233" s="20">
        <f t="shared" si="93"/>
        <v>0</v>
      </c>
      <c r="N233" s="20">
        <f t="shared" si="94"/>
        <v>0</v>
      </c>
      <c r="O233" s="21">
        <f t="shared" si="95"/>
        <v>3.6700000000000003E-4</v>
      </c>
    </row>
    <row r="234" spans="1:15">
      <c r="A234" s="19">
        <v>59</v>
      </c>
      <c r="B234" s="20">
        <f t="shared" si="84"/>
        <v>0</v>
      </c>
      <c r="C234" s="20">
        <f t="shared" si="85"/>
        <v>0</v>
      </c>
      <c r="D234" s="20">
        <f t="shared" si="86"/>
        <v>0</v>
      </c>
      <c r="E234" s="20">
        <f t="shared" si="87"/>
        <v>0</v>
      </c>
      <c r="F234" s="20">
        <f t="shared" si="88"/>
        <v>0</v>
      </c>
      <c r="G234" s="21">
        <f t="shared" si="89"/>
        <v>4.46E-4</v>
      </c>
      <c r="I234" s="19">
        <v>59</v>
      </c>
      <c r="J234" s="20">
        <f t="shared" si="90"/>
        <v>0</v>
      </c>
      <c r="K234" s="20">
        <f t="shared" si="91"/>
        <v>0</v>
      </c>
      <c r="L234" s="20">
        <f t="shared" si="92"/>
        <v>0</v>
      </c>
      <c r="M234" s="20">
        <f t="shared" si="93"/>
        <v>0</v>
      </c>
      <c r="N234" s="20">
        <f t="shared" si="94"/>
        <v>0</v>
      </c>
      <c r="O234" s="21">
        <f t="shared" si="95"/>
        <v>3.6600000000000001E-4</v>
      </c>
    </row>
    <row r="235" spans="1:15">
      <c r="A235" s="19">
        <v>60</v>
      </c>
      <c r="B235" s="20">
        <f t="shared" si="84"/>
        <v>0</v>
      </c>
      <c r="C235" s="20">
        <f t="shared" si="85"/>
        <v>0</v>
      </c>
      <c r="D235" s="20">
        <f t="shared" si="86"/>
        <v>0</v>
      </c>
      <c r="E235" s="20">
        <f t="shared" si="87"/>
        <v>0</v>
      </c>
      <c r="F235" s="20">
        <f t="shared" si="88"/>
        <v>0</v>
      </c>
      <c r="G235" s="21">
        <f t="shared" si="89"/>
        <v>4.4500000000000003E-4</v>
      </c>
      <c r="I235" s="19">
        <v>60</v>
      </c>
      <c r="J235" s="20">
        <f t="shared" si="90"/>
        <v>0</v>
      </c>
      <c r="K235" s="20">
        <f t="shared" si="91"/>
        <v>0</v>
      </c>
      <c r="L235" s="20">
        <f t="shared" si="92"/>
        <v>0</v>
      </c>
      <c r="M235" s="20">
        <f t="shared" si="93"/>
        <v>0</v>
      </c>
      <c r="N235" s="20">
        <f t="shared" si="94"/>
        <v>0</v>
      </c>
      <c r="O235" s="21">
        <f t="shared" si="95"/>
        <v>3.6400000000000001E-4</v>
      </c>
    </row>
    <row r="236" spans="1:15">
      <c r="A236" s="19">
        <v>61</v>
      </c>
      <c r="B236" s="20">
        <f t="shared" si="84"/>
        <v>0</v>
      </c>
      <c r="C236" s="20">
        <f t="shared" si="85"/>
        <v>0</v>
      </c>
      <c r="D236" s="20">
        <f t="shared" si="86"/>
        <v>0</v>
      </c>
      <c r="E236" s="20">
        <f t="shared" si="87"/>
        <v>0</v>
      </c>
      <c r="F236" s="20">
        <f t="shared" si="88"/>
        <v>0</v>
      </c>
      <c r="G236" s="21">
        <f t="shared" si="89"/>
        <v>4.4299999999999998E-4</v>
      </c>
      <c r="I236" s="19">
        <v>61</v>
      </c>
      <c r="J236" s="20">
        <f t="shared" si="90"/>
        <v>0</v>
      </c>
      <c r="K236" s="20">
        <f t="shared" si="91"/>
        <v>0</v>
      </c>
      <c r="L236" s="20">
        <f t="shared" si="92"/>
        <v>0</v>
      </c>
      <c r="M236" s="20">
        <f t="shared" si="93"/>
        <v>0</v>
      </c>
      <c r="N236" s="20">
        <f t="shared" si="94"/>
        <v>0</v>
      </c>
      <c r="O236" s="21">
        <f t="shared" si="95"/>
        <v>3.6299999999999999E-4</v>
      </c>
    </row>
    <row r="237" spans="1:15">
      <c r="A237" s="19">
        <v>62</v>
      </c>
      <c r="B237" s="20">
        <f t="shared" si="84"/>
        <v>0</v>
      </c>
      <c r="C237" s="20">
        <f t="shared" si="85"/>
        <v>0</v>
      </c>
      <c r="D237" s="20">
        <f t="shared" si="86"/>
        <v>0</v>
      </c>
      <c r="E237" s="20">
        <f t="shared" si="87"/>
        <v>0</v>
      </c>
      <c r="F237" s="20">
        <f t="shared" si="88"/>
        <v>0</v>
      </c>
      <c r="G237" s="21">
        <f t="shared" si="89"/>
        <v>4.4200000000000001E-4</v>
      </c>
      <c r="I237" s="19">
        <v>62</v>
      </c>
      <c r="J237" s="20">
        <f t="shared" si="90"/>
        <v>0</v>
      </c>
      <c r="K237" s="20">
        <f t="shared" si="91"/>
        <v>0</v>
      </c>
      <c r="L237" s="20">
        <f t="shared" si="92"/>
        <v>0</v>
      </c>
      <c r="M237" s="20">
        <f t="shared" si="93"/>
        <v>0</v>
      </c>
      <c r="N237" s="20">
        <f t="shared" si="94"/>
        <v>0</v>
      </c>
      <c r="O237" s="21">
        <f t="shared" si="95"/>
        <v>3.6099999999999999E-4</v>
      </c>
    </row>
    <row r="238" spans="1:15">
      <c r="A238" s="19">
        <v>63</v>
      </c>
      <c r="B238" s="20">
        <f t="shared" si="84"/>
        <v>0</v>
      </c>
      <c r="C238" s="20">
        <f t="shared" si="85"/>
        <v>0</v>
      </c>
      <c r="D238" s="20">
        <f t="shared" si="86"/>
        <v>0</v>
      </c>
      <c r="E238" s="20">
        <f t="shared" si="87"/>
        <v>0</v>
      </c>
      <c r="F238" s="20">
        <f t="shared" si="88"/>
        <v>0</v>
      </c>
      <c r="G238" s="21">
        <f t="shared" si="89"/>
        <v>4.4099999999999999E-4</v>
      </c>
      <c r="I238" s="19">
        <v>63</v>
      </c>
      <c r="J238" s="20">
        <f t="shared" si="90"/>
        <v>0</v>
      </c>
      <c r="K238" s="20">
        <f t="shared" si="91"/>
        <v>0</v>
      </c>
      <c r="L238" s="20">
        <f t="shared" si="92"/>
        <v>0</v>
      </c>
      <c r="M238" s="20">
        <f t="shared" si="93"/>
        <v>0</v>
      </c>
      <c r="N238" s="20">
        <f t="shared" si="94"/>
        <v>0</v>
      </c>
      <c r="O238" s="21">
        <f t="shared" si="95"/>
        <v>3.6000000000000002E-4</v>
      </c>
    </row>
    <row r="239" spans="1:15">
      <c r="A239" s="19">
        <v>64</v>
      </c>
      <c r="B239" s="20">
        <f t="shared" si="84"/>
        <v>0</v>
      </c>
      <c r="C239" s="20">
        <f t="shared" si="85"/>
        <v>0</v>
      </c>
      <c r="D239" s="20">
        <f t="shared" si="86"/>
        <v>0</v>
      </c>
      <c r="E239" s="20">
        <f t="shared" si="87"/>
        <v>0</v>
      </c>
      <c r="F239" s="20">
        <f t="shared" si="88"/>
        <v>0</v>
      </c>
      <c r="G239" s="21">
        <f t="shared" si="89"/>
        <v>4.4000000000000002E-4</v>
      </c>
      <c r="I239" s="19">
        <v>64</v>
      </c>
      <c r="J239" s="20">
        <f t="shared" si="90"/>
        <v>0</v>
      </c>
      <c r="K239" s="20">
        <f t="shared" si="91"/>
        <v>0</v>
      </c>
      <c r="L239" s="20">
        <f t="shared" si="92"/>
        <v>0</v>
      </c>
      <c r="M239" s="20">
        <f t="shared" si="93"/>
        <v>0</v>
      </c>
      <c r="N239" s="20">
        <f t="shared" si="94"/>
        <v>0</v>
      </c>
      <c r="O239" s="21">
        <f t="shared" si="95"/>
        <v>3.5800000000000003E-4</v>
      </c>
    </row>
    <row r="240" spans="1:15">
      <c r="A240" s="19">
        <v>65</v>
      </c>
      <c r="B240" s="20">
        <f t="shared" ref="B240:B255" si="96">IF(G240="","",VLOOKUP(G240,tcalcm11,2,FALSE))</f>
        <v>0</v>
      </c>
      <c r="C240" s="20">
        <f t="shared" ref="C240:C255" si="97">IF(G240="","",VLOOKUP(G240,tcalcm11,3,FALSE))</f>
        <v>0</v>
      </c>
      <c r="D240" s="20">
        <f t="shared" ref="D240:D255" si="98">IF(G240="","",VLOOKUP(G240,tcalcm11,4,FALSE))</f>
        <v>0</v>
      </c>
      <c r="E240" s="20">
        <f t="shared" ref="E240:E255" si="99">IF(G240="","",VLOOKUP(G240,tcalcm11,5,FALSE))</f>
        <v>0</v>
      </c>
      <c r="F240" s="20">
        <f t="shared" ref="F240:F255" si="100">IF(G240="","",VLOOKUP(G240,tcalcm11,6,FALSE))</f>
        <v>0</v>
      </c>
      <c r="G240" s="21">
        <f t="shared" ref="G240:G255" si="101">IF(LARGE(tpointm11,A240)=0,"",LARGE(tpointm11,A240))</f>
        <v>4.3899999999999999E-4</v>
      </c>
      <c r="I240" s="19">
        <v>65</v>
      </c>
      <c r="J240" s="20">
        <f t="shared" ref="J240:J255" si="102">IF(O240="","",VLOOKUP(O240,tcalcf11,2,FALSE))</f>
        <v>0</v>
      </c>
      <c r="K240" s="20">
        <f t="shared" ref="K240:K255" si="103">IF(O240="","",VLOOKUP(O240,tcalcf11,3,FALSE))</f>
        <v>0</v>
      </c>
      <c r="L240" s="20">
        <f t="shared" ref="L240:L255" si="104">IF(O240="","",VLOOKUP(O240,tcalcf11,4,FALSE))</f>
        <v>0</v>
      </c>
      <c r="M240" s="20">
        <f t="shared" ref="M240:M255" si="105">IF(O240="","",VLOOKUP(O240,tcalcf11,5,FALSE))</f>
        <v>0</v>
      </c>
      <c r="N240" s="20">
        <f t="shared" ref="N240:N255" si="106">IF(O240="","",VLOOKUP(O240,tcalcf11,6,FALSE))</f>
        <v>0</v>
      </c>
      <c r="O240" s="21">
        <f t="shared" ref="O240:O255" si="107">IF(LARGE(tpointf11,I240)=0,"",LARGE(tpointf11,I240))</f>
        <v>3.57E-4</v>
      </c>
    </row>
    <row r="241" spans="1:15">
      <c r="A241" s="19">
        <v>66</v>
      </c>
      <c r="B241" s="20">
        <f t="shared" si="96"/>
        <v>0</v>
      </c>
      <c r="C241" s="20">
        <f t="shared" si="97"/>
        <v>0</v>
      </c>
      <c r="D241" s="20">
        <f t="shared" si="98"/>
        <v>0</v>
      </c>
      <c r="E241" s="20">
        <f t="shared" si="99"/>
        <v>0</v>
      </c>
      <c r="F241" s="20">
        <f t="shared" si="100"/>
        <v>0</v>
      </c>
      <c r="G241" s="21">
        <f t="shared" si="101"/>
        <v>4.3800000000000002E-4</v>
      </c>
      <c r="I241" s="19">
        <v>66</v>
      </c>
      <c r="J241" s="20">
        <f t="shared" si="102"/>
        <v>0</v>
      </c>
      <c r="K241" s="20">
        <f t="shared" si="103"/>
        <v>0</v>
      </c>
      <c r="L241" s="20">
        <f t="shared" si="104"/>
        <v>0</v>
      </c>
      <c r="M241" s="20">
        <f t="shared" si="105"/>
        <v>0</v>
      </c>
      <c r="N241" s="20">
        <f t="shared" si="106"/>
        <v>0</v>
      </c>
      <c r="O241" s="21">
        <f t="shared" si="107"/>
        <v>3.5500000000000001E-4</v>
      </c>
    </row>
    <row r="242" spans="1:15">
      <c r="A242" s="19">
        <v>67</v>
      </c>
      <c r="B242" s="20">
        <f t="shared" si="96"/>
        <v>0</v>
      </c>
      <c r="C242" s="20">
        <f t="shared" si="97"/>
        <v>0</v>
      </c>
      <c r="D242" s="20">
        <f t="shared" si="98"/>
        <v>0</v>
      </c>
      <c r="E242" s="20">
        <f t="shared" si="99"/>
        <v>0</v>
      </c>
      <c r="F242" s="20">
        <f t="shared" si="100"/>
        <v>0</v>
      </c>
      <c r="G242" s="21">
        <f t="shared" si="101"/>
        <v>4.3600000000000003E-4</v>
      </c>
      <c r="I242" s="19">
        <v>67</v>
      </c>
      <c r="J242" s="20">
        <f t="shared" si="102"/>
        <v>0</v>
      </c>
      <c r="K242" s="20">
        <f t="shared" si="103"/>
        <v>0</v>
      </c>
      <c r="L242" s="20">
        <f t="shared" si="104"/>
        <v>0</v>
      </c>
      <c r="M242" s="20">
        <f t="shared" si="105"/>
        <v>0</v>
      </c>
      <c r="N242" s="20">
        <f t="shared" si="106"/>
        <v>0</v>
      </c>
      <c r="O242" s="21">
        <f t="shared" si="107"/>
        <v>3.5399999999999999E-4</v>
      </c>
    </row>
    <row r="243" spans="1:15">
      <c r="A243" s="19">
        <v>68</v>
      </c>
      <c r="B243" s="20">
        <f t="shared" si="96"/>
        <v>0</v>
      </c>
      <c r="C243" s="20">
        <f t="shared" si="97"/>
        <v>0</v>
      </c>
      <c r="D243" s="20">
        <f t="shared" si="98"/>
        <v>0</v>
      </c>
      <c r="E243" s="20">
        <f t="shared" si="99"/>
        <v>0</v>
      </c>
      <c r="F243" s="20">
        <f t="shared" si="100"/>
        <v>0</v>
      </c>
      <c r="G243" s="21">
        <f t="shared" si="101"/>
        <v>4.35E-4</v>
      </c>
      <c r="I243" s="19">
        <v>68</v>
      </c>
      <c r="J243" s="20">
        <f t="shared" si="102"/>
        <v>0</v>
      </c>
      <c r="K243" s="20">
        <f t="shared" si="103"/>
        <v>0</v>
      </c>
      <c r="L243" s="20">
        <f t="shared" si="104"/>
        <v>0</v>
      </c>
      <c r="M243" s="20">
        <f t="shared" si="105"/>
        <v>0</v>
      </c>
      <c r="N243" s="20">
        <f t="shared" si="106"/>
        <v>0</v>
      </c>
      <c r="O243" s="21">
        <f t="shared" si="107"/>
        <v>3.5300000000000002E-4</v>
      </c>
    </row>
    <row r="244" spans="1:15">
      <c r="A244" s="19">
        <v>69</v>
      </c>
      <c r="B244" s="20">
        <f t="shared" si="96"/>
        <v>0</v>
      </c>
      <c r="C244" s="20">
        <f t="shared" si="97"/>
        <v>0</v>
      </c>
      <c r="D244" s="20">
        <f t="shared" si="98"/>
        <v>0</v>
      </c>
      <c r="E244" s="20">
        <f t="shared" si="99"/>
        <v>0</v>
      </c>
      <c r="F244" s="20">
        <f t="shared" si="100"/>
        <v>0</v>
      </c>
      <c r="G244" s="21">
        <f t="shared" si="101"/>
        <v>4.3300000000000001E-4</v>
      </c>
      <c r="I244" s="19">
        <v>69</v>
      </c>
      <c r="J244" s="20">
        <f t="shared" si="102"/>
        <v>0</v>
      </c>
      <c r="K244" s="20">
        <f t="shared" si="103"/>
        <v>0</v>
      </c>
      <c r="L244" s="20">
        <f t="shared" si="104"/>
        <v>0</v>
      </c>
      <c r="M244" s="20">
        <f t="shared" si="105"/>
        <v>0</v>
      </c>
      <c r="N244" s="20">
        <f t="shared" si="106"/>
        <v>0</v>
      </c>
      <c r="O244" s="21">
        <f t="shared" si="107"/>
        <v>3.5199999999999999E-4</v>
      </c>
    </row>
    <row r="245" spans="1:15">
      <c r="A245" s="19">
        <v>70</v>
      </c>
      <c r="B245" s="20">
        <f t="shared" si="96"/>
        <v>0</v>
      </c>
      <c r="C245" s="20">
        <f t="shared" si="97"/>
        <v>0</v>
      </c>
      <c r="D245" s="20">
        <f t="shared" si="98"/>
        <v>0</v>
      </c>
      <c r="E245" s="20">
        <f t="shared" si="99"/>
        <v>0</v>
      </c>
      <c r="F245" s="20">
        <f t="shared" si="100"/>
        <v>0</v>
      </c>
      <c r="G245" s="21">
        <f t="shared" si="101"/>
        <v>4.3199999999999998E-4</v>
      </c>
      <c r="I245" s="19">
        <v>70</v>
      </c>
      <c r="J245" s="20">
        <f t="shared" si="102"/>
        <v>0</v>
      </c>
      <c r="K245" s="20">
        <f t="shared" si="103"/>
        <v>0</v>
      </c>
      <c r="L245" s="20">
        <f t="shared" si="104"/>
        <v>0</v>
      </c>
      <c r="M245" s="20">
        <f t="shared" si="105"/>
        <v>0</v>
      </c>
      <c r="N245" s="20">
        <f t="shared" si="106"/>
        <v>0</v>
      </c>
      <c r="O245" s="21">
        <f t="shared" si="107"/>
        <v>3.5100000000000002E-4</v>
      </c>
    </row>
    <row r="246" spans="1:15">
      <c r="A246" s="19">
        <v>71</v>
      </c>
      <c r="B246" s="20">
        <f t="shared" si="96"/>
        <v>0</v>
      </c>
      <c r="C246" s="20">
        <f t="shared" si="97"/>
        <v>0</v>
      </c>
      <c r="D246" s="20">
        <f t="shared" si="98"/>
        <v>0</v>
      </c>
      <c r="E246" s="20">
        <f t="shared" si="99"/>
        <v>0</v>
      </c>
      <c r="F246" s="20">
        <f t="shared" si="100"/>
        <v>0</v>
      </c>
      <c r="G246" s="21">
        <f t="shared" si="101"/>
        <v>4.3100000000000001E-4</v>
      </c>
      <c r="I246" s="19">
        <v>71</v>
      </c>
      <c r="J246" s="20">
        <f t="shared" si="102"/>
        <v>0</v>
      </c>
      <c r="K246" s="20">
        <f t="shared" si="103"/>
        <v>0</v>
      </c>
      <c r="L246" s="20">
        <f t="shared" si="104"/>
        <v>0</v>
      </c>
      <c r="M246" s="20">
        <f t="shared" si="105"/>
        <v>0</v>
      </c>
      <c r="N246" s="20">
        <f t="shared" si="106"/>
        <v>0</v>
      </c>
      <c r="O246" s="21">
        <f t="shared" si="107"/>
        <v>3.5E-4</v>
      </c>
    </row>
    <row r="247" spans="1:15">
      <c r="A247" s="19">
        <v>72</v>
      </c>
      <c r="B247" s="20">
        <f t="shared" si="96"/>
        <v>0</v>
      </c>
      <c r="C247" s="20">
        <f t="shared" si="97"/>
        <v>0</v>
      </c>
      <c r="D247" s="20">
        <f t="shared" si="98"/>
        <v>0</v>
      </c>
      <c r="E247" s="20">
        <f t="shared" si="99"/>
        <v>0</v>
      </c>
      <c r="F247" s="20">
        <f t="shared" si="100"/>
        <v>0</v>
      </c>
      <c r="G247" s="21">
        <f t="shared" si="101"/>
        <v>4.2999999999999999E-4</v>
      </c>
      <c r="I247" s="19">
        <v>72</v>
      </c>
      <c r="J247" s="20">
        <f t="shared" si="102"/>
        <v>0</v>
      </c>
      <c r="K247" s="20">
        <f t="shared" si="103"/>
        <v>0</v>
      </c>
      <c r="L247" s="20">
        <f t="shared" si="104"/>
        <v>0</v>
      </c>
      <c r="M247" s="20">
        <f t="shared" si="105"/>
        <v>0</v>
      </c>
      <c r="N247" s="20">
        <f t="shared" si="106"/>
        <v>0</v>
      </c>
      <c r="O247" s="21">
        <f t="shared" si="107"/>
        <v>3.4900000000000003E-4</v>
      </c>
    </row>
    <row r="248" spans="1:15">
      <c r="A248" s="19">
        <v>73</v>
      </c>
      <c r="B248" s="20">
        <f t="shared" si="96"/>
        <v>0</v>
      </c>
      <c r="C248" s="20">
        <f t="shared" si="97"/>
        <v>0</v>
      </c>
      <c r="D248" s="20">
        <f t="shared" si="98"/>
        <v>0</v>
      </c>
      <c r="E248" s="20">
        <f t="shared" si="99"/>
        <v>0</v>
      </c>
      <c r="F248" s="20">
        <f t="shared" si="100"/>
        <v>0</v>
      </c>
      <c r="G248" s="21">
        <f t="shared" si="101"/>
        <v>4.2900000000000002E-4</v>
      </c>
      <c r="I248" s="19">
        <v>73</v>
      </c>
      <c r="J248" s="20">
        <f t="shared" si="102"/>
        <v>0</v>
      </c>
      <c r="K248" s="20">
        <f t="shared" si="103"/>
        <v>0</v>
      </c>
      <c r="L248" s="20">
        <f t="shared" si="104"/>
        <v>0</v>
      </c>
      <c r="M248" s="20">
        <f t="shared" si="105"/>
        <v>0</v>
      </c>
      <c r="N248" s="20">
        <f t="shared" si="106"/>
        <v>0</v>
      </c>
      <c r="O248" s="21">
        <f t="shared" si="107"/>
        <v>3.48E-4</v>
      </c>
    </row>
    <row r="249" spans="1:15">
      <c r="A249" s="19">
        <v>74</v>
      </c>
      <c r="B249" s="20">
        <f t="shared" si="96"/>
        <v>0</v>
      </c>
      <c r="C249" s="20">
        <f t="shared" si="97"/>
        <v>0</v>
      </c>
      <c r="D249" s="20">
        <f t="shared" si="98"/>
        <v>0</v>
      </c>
      <c r="E249" s="20">
        <f t="shared" si="99"/>
        <v>0</v>
      </c>
      <c r="F249" s="20">
        <f t="shared" si="100"/>
        <v>0</v>
      </c>
      <c r="G249" s="21">
        <f t="shared" si="101"/>
        <v>4.28E-4</v>
      </c>
      <c r="I249" s="19">
        <v>74</v>
      </c>
      <c r="J249" s="20">
        <f t="shared" si="102"/>
        <v>0</v>
      </c>
      <c r="K249" s="20">
        <f t="shared" si="103"/>
        <v>0</v>
      </c>
      <c r="L249" s="20">
        <f t="shared" si="104"/>
        <v>0</v>
      </c>
      <c r="M249" s="20">
        <f t="shared" si="105"/>
        <v>0</v>
      </c>
      <c r="N249" s="20">
        <f t="shared" si="106"/>
        <v>0</v>
      </c>
      <c r="O249" s="21">
        <f t="shared" si="107"/>
        <v>3.4700000000000003E-4</v>
      </c>
    </row>
    <row r="250" spans="1:15">
      <c r="A250" s="19">
        <v>75</v>
      </c>
      <c r="B250" s="20">
        <f t="shared" si="96"/>
        <v>0</v>
      </c>
      <c r="C250" s="20">
        <f t="shared" si="97"/>
        <v>0</v>
      </c>
      <c r="D250" s="20">
        <f t="shared" si="98"/>
        <v>0</v>
      </c>
      <c r="E250" s="20">
        <f t="shared" si="99"/>
        <v>0</v>
      </c>
      <c r="F250" s="20">
        <f t="shared" si="100"/>
        <v>0</v>
      </c>
      <c r="G250" s="21">
        <f t="shared" si="101"/>
        <v>4.2700000000000002E-4</v>
      </c>
      <c r="I250" s="19">
        <v>75</v>
      </c>
      <c r="J250" s="20">
        <f t="shared" si="102"/>
        <v>0</v>
      </c>
      <c r="K250" s="20">
        <f t="shared" si="103"/>
        <v>0</v>
      </c>
      <c r="L250" s="20">
        <f t="shared" si="104"/>
        <v>0</v>
      </c>
      <c r="M250" s="20">
        <f t="shared" si="105"/>
        <v>0</v>
      </c>
      <c r="N250" s="20">
        <f t="shared" si="106"/>
        <v>0</v>
      </c>
      <c r="O250" s="21">
        <f t="shared" si="107"/>
        <v>3.4600000000000001E-4</v>
      </c>
    </row>
    <row r="251" spans="1:15">
      <c r="A251" s="19">
        <v>76</v>
      </c>
      <c r="B251" s="20">
        <f t="shared" si="96"/>
        <v>0</v>
      </c>
      <c r="C251" s="20">
        <f t="shared" si="97"/>
        <v>0</v>
      </c>
      <c r="D251" s="20">
        <f t="shared" si="98"/>
        <v>0</v>
      </c>
      <c r="E251" s="20">
        <f t="shared" si="99"/>
        <v>0</v>
      </c>
      <c r="F251" s="20">
        <f t="shared" si="100"/>
        <v>0</v>
      </c>
      <c r="G251" s="21">
        <f t="shared" si="101"/>
        <v>4.26E-4</v>
      </c>
      <c r="I251" s="19">
        <v>76</v>
      </c>
      <c r="J251" s="20">
        <f t="shared" si="102"/>
        <v>0</v>
      </c>
      <c r="K251" s="20">
        <f t="shared" si="103"/>
        <v>0</v>
      </c>
      <c r="L251" s="20">
        <f t="shared" si="104"/>
        <v>0</v>
      </c>
      <c r="M251" s="20">
        <f t="shared" si="105"/>
        <v>0</v>
      </c>
      <c r="N251" s="20">
        <f t="shared" si="106"/>
        <v>0</v>
      </c>
      <c r="O251" s="21">
        <f t="shared" si="107"/>
        <v>3.4500000000000004E-4</v>
      </c>
    </row>
    <row r="252" spans="1:15">
      <c r="A252" s="19">
        <v>77</v>
      </c>
      <c r="B252" s="20">
        <f t="shared" si="96"/>
        <v>0</v>
      </c>
      <c r="C252" s="20">
        <f t="shared" si="97"/>
        <v>0</v>
      </c>
      <c r="D252" s="20">
        <f t="shared" si="98"/>
        <v>0</v>
      </c>
      <c r="E252" s="20">
        <f t="shared" si="99"/>
        <v>0</v>
      </c>
      <c r="F252" s="20">
        <f t="shared" si="100"/>
        <v>0</v>
      </c>
      <c r="G252" s="21">
        <f t="shared" si="101"/>
        <v>4.2400000000000001E-4</v>
      </c>
      <c r="I252" s="19">
        <v>77</v>
      </c>
      <c r="J252" s="20">
        <f t="shared" si="102"/>
        <v>0</v>
      </c>
      <c r="K252" s="20">
        <f t="shared" si="103"/>
        <v>0</v>
      </c>
      <c r="L252" s="20">
        <f t="shared" si="104"/>
        <v>0</v>
      </c>
      <c r="M252" s="20">
        <f t="shared" si="105"/>
        <v>0</v>
      </c>
      <c r="N252" s="20">
        <f t="shared" si="106"/>
        <v>0</v>
      </c>
      <c r="O252" s="21">
        <f t="shared" si="107"/>
        <v>3.4400000000000001E-4</v>
      </c>
    </row>
    <row r="253" spans="1:15">
      <c r="A253" s="19">
        <v>78</v>
      </c>
      <c r="B253" s="20">
        <f t="shared" si="96"/>
        <v>0</v>
      </c>
      <c r="C253" s="20">
        <f t="shared" si="97"/>
        <v>0</v>
      </c>
      <c r="D253" s="20">
        <f t="shared" si="98"/>
        <v>0</v>
      </c>
      <c r="E253" s="20">
        <f t="shared" si="99"/>
        <v>0</v>
      </c>
      <c r="F253" s="20">
        <f t="shared" si="100"/>
        <v>0</v>
      </c>
      <c r="G253" s="21">
        <f t="shared" si="101"/>
        <v>4.2299999999999998E-4</v>
      </c>
      <c r="I253" s="19">
        <v>78</v>
      </c>
      <c r="J253" s="20">
        <f t="shared" si="102"/>
        <v>0</v>
      </c>
      <c r="K253" s="20">
        <f t="shared" si="103"/>
        <v>0</v>
      </c>
      <c r="L253" s="20">
        <f t="shared" si="104"/>
        <v>0</v>
      </c>
      <c r="M253" s="20">
        <f t="shared" si="105"/>
        <v>0</v>
      </c>
      <c r="N253" s="20">
        <f t="shared" si="106"/>
        <v>0</v>
      </c>
      <c r="O253" s="21">
        <f t="shared" si="107"/>
        <v>3.4299999999999999E-4</v>
      </c>
    </row>
    <row r="254" spans="1:15">
      <c r="A254" s="19">
        <v>79</v>
      </c>
      <c r="B254" s="20">
        <f t="shared" si="96"/>
        <v>0</v>
      </c>
      <c r="C254" s="20">
        <f t="shared" si="97"/>
        <v>0</v>
      </c>
      <c r="D254" s="20">
        <f t="shared" si="98"/>
        <v>0</v>
      </c>
      <c r="E254" s="20">
        <f t="shared" si="99"/>
        <v>0</v>
      </c>
      <c r="F254" s="20">
        <f t="shared" si="100"/>
        <v>0</v>
      </c>
      <c r="G254" s="21">
        <f t="shared" si="101"/>
        <v>4.2099999999999999E-4</v>
      </c>
      <c r="I254" s="19">
        <v>79</v>
      </c>
      <c r="J254" s="20">
        <f t="shared" si="102"/>
        <v>0</v>
      </c>
      <c r="K254" s="20">
        <f t="shared" si="103"/>
        <v>0</v>
      </c>
      <c r="L254" s="20">
        <f t="shared" si="104"/>
        <v>0</v>
      </c>
      <c r="M254" s="20">
        <f t="shared" si="105"/>
        <v>0</v>
      </c>
      <c r="N254" s="20">
        <f t="shared" si="106"/>
        <v>0</v>
      </c>
      <c r="O254" s="21">
        <f t="shared" si="107"/>
        <v>3.4099999999999999E-4</v>
      </c>
    </row>
    <row r="255" spans="1:15">
      <c r="A255" s="19">
        <v>80</v>
      </c>
      <c r="B255" s="20">
        <f t="shared" si="96"/>
        <v>0</v>
      </c>
      <c r="C255" s="20">
        <f t="shared" si="97"/>
        <v>0</v>
      </c>
      <c r="D255" s="20">
        <f t="shared" si="98"/>
        <v>0</v>
      </c>
      <c r="E255" s="20">
        <f t="shared" si="99"/>
        <v>0</v>
      </c>
      <c r="F255" s="20">
        <f t="shared" si="100"/>
        <v>0</v>
      </c>
      <c r="G255" s="21">
        <f t="shared" si="101"/>
        <v>4.2000000000000002E-4</v>
      </c>
      <c r="I255" s="19">
        <v>80</v>
      </c>
      <c r="J255" s="20">
        <f t="shared" si="102"/>
        <v>0</v>
      </c>
      <c r="K255" s="20">
        <f t="shared" si="103"/>
        <v>0</v>
      </c>
      <c r="L255" s="20">
        <f t="shared" si="104"/>
        <v>0</v>
      </c>
      <c r="M255" s="20">
        <f t="shared" si="105"/>
        <v>0</v>
      </c>
      <c r="N255" s="20">
        <f t="shared" si="106"/>
        <v>0</v>
      </c>
      <c r="O255" s="21">
        <f t="shared" si="107"/>
        <v>3.4000000000000002E-4</v>
      </c>
    </row>
    <row r="256" spans="1:15" ht="13.5" thickBot="1">
      <c r="I256" s="3"/>
      <c r="J256" s="3"/>
      <c r="K256" s="3"/>
      <c r="L256" s="3"/>
    </row>
    <row r="257" spans="1:15" ht="15.75">
      <c r="A257" s="107" t="s">
        <v>90</v>
      </c>
      <c r="B257" s="108"/>
      <c r="C257" s="108"/>
      <c r="D257" s="108"/>
      <c r="E257" s="108"/>
      <c r="F257" s="12"/>
      <c r="G257" s="13"/>
      <c r="I257" s="107" t="s">
        <v>97</v>
      </c>
      <c r="J257" s="108"/>
      <c r="K257" s="108"/>
      <c r="L257" s="108"/>
      <c r="M257" s="108"/>
      <c r="N257" s="12"/>
      <c r="O257" s="13"/>
    </row>
    <row r="258" spans="1:15" ht="33.75">
      <c r="A258" s="14" t="s">
        <v>6</v>
      </c>
      <c r="B258" s="15" t="s">
        <v>3</v>
      </c>
      <c r="C258" s="15" t="s">
        <v>26</v>
      </c>
      <c r="D258" s="15"/>
      <c r="E258" s="16" t="s">
        <v>7</v>
      </c>
      <c r="F258" s="16" t="s">
        <v>8</v>
      </c>
      <c r="G258" s="17" t="s">
        <v>9</v>
      </c>
      <c r="I258" s="14" t="s">
        <v>6</v>
      </c>
      <c r="J258" s="15" t="s">
        <v>3</v>
      </c>
      <c r="K258" s="15" t="s">
        <v>26</v>
      </c>
      <c r="L258" s="15"/>
      <c r="M258" s="16" t="s">
        <v>7</v>
      </c>
      <c r="N258" s="16" t="s">
        <v>8</v>
      </c>
      <c r="O258" s="17" t="s">
        <v>9</v>
      </c>
    </row>
    <row r="259" spans="1:15">
      <c r="A259" s="19">
        <v>1</v>
      </c>
      <c r="B259" s="20" t="str">
        <f t="shared" ref="B259:B290" si="108">IF(G259="","",VLOOKUP(G259,tcalcm13,2,FALSE))</f>
        <v>William Meadows</v>
      </c>
      <c r="C259" s="20" t="str">
        <f t="shared" ref="C259:C290" si="109">IF(G259="","",VLOOKUP(G259,tcalcm13,3,FALSE))</f>
        <v>M13/14</v>
      </c>
      <c r="D259" s="20" t="str">
        <f t="shared" ref="D259:D290" si="110">IF(G259="","",VLOOKUP(G259,tcalcm13,4,FALSE))</f>
        <v>Ipswich Tri Club</v>
      </c>
      <c r="E259" s="20">
        <f t="shared" ref="E259:E290" si="111">IF(G259="","",VLOOKUP(G259,tcalcm13,5,FALSE))</f>
        <v>5</v>
      </c>
      <c r="F259" s="20">
        <f t="shared" ref="F259:F290" si="112">IF(G259="","",VLOOKUP(G259,tcalcm13,6,FALSE))</f>
        <v>3</v>
      </c>
      <c r="G259" s="21">
        <f t="shared" ref="G259:G290" si="113">IF(LARGE(tpointm13,A259)=0,"",LARGE(tpointm13,A259))</f>
        <v>28840.10776725797</v>
      </c>
      <c r="I259" s="19">
        <v>1</v>
      </c>
      <c r="J259" s="20" t="str">
        <f t="shared" ref="J259:J290" si="114">IF(O259="","",VLOOKUP(O259,tcalcf13,2,FALSE))</f>
        <v>Lara Nyman</v>
      </c>
      <c r="K259" s="20" t="str">
        <f t="shared" ref="K259:K290" si="115">IF(O259="","",VLOOKUP(O259,tcalcf13,3,FALSE))</f>
        <v>F13/14</v>
      </c>
      <c r="L259" s="20" t="str">
        <f t="shared" ref="L259:L290" si="116">IF(O259="","",VLOOKUP(O259,tcalcf13,4,FALSE))</f>
        <v>Team Viper</v>
      </c>
      <c r="M259" s="20">
        <f t="shared" ref="M259:M290" si="117">IF(O259="","",VLOOKUP(O259,tcalcf13,5,FALSE))</f>
        <v>3</v>
      </c>
      <c r="N259" s="20">
        <f t="shared" ref="N259:N290" si="118">IF(O259="","",VLOOKUP(O259,tcalcf13,6,FALSE))</f>
        <v>3</v>
      </c>
      <c r="O259" s="21">
        <f t="shared" ref="O259:O290" si="119">IF(LARGE(tpointf13,I259)=0,"",LARGE(tpointf13,I259))</f>
        <v>30000.000536</v>
      </c>
    </row>
    <row r="260" spans="1:15">
      <c r="A260" s="19">
        <v>2</v>
      </c>
      <c r="B260" s="20" t="str">
        <f t="shared" si="108"/>
        <v>Timothy Dwyer</v>
      </c>
      <c r="C260" s="20" t="str">
        <f t="shared" si="109"/>
        <v>M13/14</v>
      </c>
      <c r="D260" s="20" t="str">
        <f t="shared" si="110"/>
        <v>Cambridge Tri Club</v>
      </c>
      <c r="E260" s="20">
        <f t="shared" si="111"/>
        <v>5</v>
      </c>
      <c r="F260" s="20">
        <f t="shared" si="112"/>
        <v>3</v>
      </c>
      <c r="G260" s="21">
        <f t="shared" si="113"/>
        <v>27132.315291644001</v>
      </c>
      <c r="I260" s="19">
        <v>2</v>
      </c>
      <c r="J260" s="20" t="str">
        <f t="shared" si="114"/>
        <v>Neha Dabhi</v>
      </c>
      <c r="K260" s="20" t="str">
        <f t="shared" si="115"/>
        <v>F13/14</v>
      </c>
      <c r="L260" s="20" t="str">
        <f t="shared" si="116"/>
        <v>Tri Sport Epping</v>
      </c>
      <c r="M260" s="20">
        <f t="shared" si="117"/>
        <v>5</v>
      </c>
      <c r="N260" s="20">
        <f t="shared" si="118"/>
        <v>3</v>
      </c>
      <c r="O260" s="21">
        <f t="shared" si="119"/>
        <v>29737.671056165789</v>
      </c>
    </row>
    <row r="261" spans="1:15">
      <c r="A261" s="19">
        <v>3</v>
      </c>
      <c r="B261" s="20" t="str">
        <f t="shared" si="108"/>
        <v>Matthew Baker</v>
      </c>
      <c r="C261" s="20" t="str">
        <f t="shared" si="109"/>
        <v>M13/14</v>
      </c>
      <c r="D261" s="20" t="str">
        <f t="shared" si="110"/>
        <v>Tri Anglia</v>
      </c>
      <c r="E261" s="20">
        <f t="shared" si="111"/>
        <v>5</v>
      </c>
      <c r="F261" s="20">
        <f t="shared" si="112"/>
        <v>3</v>
      </c>
      <c r="G261" s="21">
        <f t="shared" si="113"/>
        <v>26235.105485974353</v>
      </c>
      <c r="I261" s="19">
        <v>3</v>
      </c>
      <c r="J261" s="20" t="str">
        <f t="shared" si="114"/>
        <v>Chelsea Mckenzie</v>
      </c>
      <c r="K261" s="20" t="str">
        <f t="shared" si="115"/>
        <v>F13/14</v>
      </c>
      <c r="L261" s="20" t="str">
        <f t="shared" si="116"/>
        <v xml:space="preserve">Biggleswade AC </v>
      </c>
      <c r="M261" s="20">
        <f t="shared" si="117"/>
        <v>4</v>
      </c>
      <c r="N261" s="20">
        <f t="shared" si="118"/>
        <v>3</v>
      </c>
      <c r="O261" s="21">
        <f t="shared" si="119"/>
        <v>28205.412443245892</v>
      </c>
    </row>
    <row r="262" spans="1:15">
      <c r="A262" s="19">
        <v>4</v>
      </c>
      <c r="B262" s="20" t="str">
        <f t="shared" si="108"/>
        <v>Taz Porter</v>
      </c>
      <c r="C262" s="20" t="str">
        <f t="shared" si="109"/>
        <v>M13/14</v>
      </c>
      <c r="D262" s="20" t="str">
        <f t="shared" si="110"/>
        <v>East Essex Tri</v>
      </c>
      <c r="E262" s="20">
        <f t="shared" si="111"/>
        <v>3</v>
      </c>
      <c r="F262" s="20">
        <f t="shared" si="112"/>
        <v>3</v>
      </c>
      <c r="G262" s="21">
        <f t="shared" si="113"/>
        <v>25728.149008094308</v>
      </c>
      <c r="I262" s="19">
        <v>4</v>
      </c>
      <c r="J262" s="20" t="str">
        <f t="shared" si="114"/>
        <v>Anna Wasden</v>
      </c>
      <c r="K262" s="20" t="str">
        <f t="shared" si="115"/>
        <v>F13/14</v>
      </c>
      <c r="L262" s="20" t="str">
        <f t="shared" si="116"/>
        <v>Tri Anglia</v>
      </c>
      <c r="M262" s="20">
        <f t="shared" si="117"/>
        <v>4</v>
      </c>
      <c r="N262" s="20">
        <f t="shared" si="118"/>
        <v>3</v>
      </c>
      <c r="O262" s="21">
        <f t="shared" si="119"/>
        <v>24811.660124925504</v>
      </c>
    </row>
    <row r="263" spans="1:15">
      <c r="A263" s="19">
        <v>5</v>
      </c>
      <c r="B263" s="20" t="str">
        <f t="shared" si="108"/>
        <v>Alex Playell</v>
      </c>
      <c r="C263" s="20" t="str">
        <f t="shared" si="109"/>
        <v>M13/14</v>
      </c>
      <c r="D263" s="20" t="str">
        <f t="shared" si="110"/>
        <v>East Essex Tri Club</v>
      </c>
      <c r="E263" s="20">
        <f t="shared" si="111"/>
        <v>4</v>
      </c>
      <c r="F263" s="20">
        <f t="shared" si="112"/>
        <v>3</v>
      </c>
      <c r="G263" s="21">
        <f t="shared" si="113"/>
        <v>25515.022038630574</v>
      </c>
      <c r="I263" s="19">
        <v>5</v>
      </c>
      <c r="J263" s="20" t="str">
        <f t="shared" si="114"/>
        <v>Rosie Jackson</v>
      </c>
      <c r="K263" s="20" t="str">
        <f t="shared" si="115"/>
        <v>F13/14</v>
      </c>
      <c r="L263" s="20" t="str">
        <f t="shared" si="116"/>
        <v>Trent Park Tri</v>
      </c>
      <c r="M263" s="20">
        <f t="shared" si="117"/>
        <v>3</v>
      </c>
      <c r="N263" s="20">
        <f t="shared" si="118"/>
        <v>3</v>
      </c>
      <c r="O263" s="21">
        <f t="shared" si="119"/>
        <v>23484.515324291151</v>
      </c>
    </row>
    <row r="264" spans="1:15">
      <c r="A264" s="19">
        <v>6</v>
      </c>
      <c r="B264" s="20" t="str">
        <f t="shared" si="108"/>
        <v>Matthew Brown</v>
      </c>
      <c r="C264" s="20" t="str">
        <f t="shared" si="109"/>
        <v>M13/14</v>
      </c>
      <c r="D264" s="20" t="str">
        <f t="shared" si="110"/>
        <v>East Essex Tri Club</v>
      </c>
      <c r="E264" s="20">
        <f t="shared" si="111"/>
        <v>4</v>
      </c>
      <c r="F264" s="20">
        <f t="shared" si="112"/>
        <v>3</v>
      </c>
      <c r="G264" s="21">
        <f t="shared" si="113"/>
        <v>25054.98537537907</v>
      </c>
      <c r="I264" s="19">
        <v>6</v>
      </c>
      <c r="J264" s="20" t="str">
        <f t="shared" si="114"/>
        <v>Becky Hewitt</v>
      </c>
      <c r="K264" s="20" t="str">
        <f t="shared" si="115"/>
        <v>F13/14</v>
      </c>
      <c r="L264" s="20" t="str">
        <f t="shared" si="116"/>
        <v>Swim for Tri</v>
      </c>
      <c r="M264" s="20">
        <f t="shared" si="117"/>
        <v>2</v>
      </c>
      <c r="N264" s="20">
        <f t="shared" si="118"/>
        <v>2</v>
      </c>
      <c r="O264" s="21">
        <f t="shared" si="119"/>
        <v>17742.852053623887</v>
      </c>
    </row>
    <row r="265" spans="1:15">
      <c r="A265" s="19">
        <v>7</v>
      </c>
      <c r="B265" s="20" t="str">
        <f t="shared" si="108"/>
        <v>Tom Giggins</v>
      </c>
      <c r="C265" s="20" t="str">
        <f t="shared" si="109"/>
        <v>M13/14</v>
      </c>
      <c r="D265" s="20" t="str">
        <f t="shared" si="110"/>
        <v>East Essex Tri Club</v>
      </c>
      <c r="E265" s="20">
        <f t="shared" si="111"/>
        <v>5</v>
      </c>
      <c r="F265" s="20">
        <f t="shared" si="112"/>
        <v>3</v>
      </c>
      <c r="G265" s="21">
        <f t="shared" si="113"/>
        <v>23938.090494319164</v>
      </c>
      <c r="I265" s="19">
        <v>7</v>
      </c>
      <c r="J265" s="20" t="str">
        <f t="shared" si="114"/>
        <v>Sophie Hart</v>
      </c>
      <c r="K265" s="20" t="str">
        <f t="shared" si="115"/>
        <v>F13/14</v>
      </c>
      <c r="L265" s="20" t="str">
        <f t="shared" si="116"/>
        <v>East Essex Tri</v>
      </c>
      <c r="M265" s="20">
        <f t="shared" si="117"/>
        <v>2</v>
      </c>
      <c r="N265" s="20">
        <f t="shared" si="118"/>
        <v>2</v>
      </c>
      <c r="O265" s="21">
        <f t="shared" si="119"/>
        <v>14311.950204998291</v>
      </c>
    </row>
    <row r="266" spans="1:15">
      <c r="A266" s="19">
        <v>8</v>
      </c>
      <c r="B266" s="20" t="str">
        <f t="shared" si="108"/>
        <v>Matthew Wilkinson</v>
      </c>
      <c r="C266" s="20" t="str">
        <f t="shared" si="109"/>
        <v>M13/14</v>
      </c>
      <c r="D266" s="20" t="str">
        <f t="shared" si="110"/>
        <v>Tri-Sport Epping</v>
      </c>
      <c r="E266" s="20">
        <f t="shared" si="111"/>
        <v>2</v>
      </c>
      <c r="F266" s="20">
        <f t="shared" si="112"/>
        <v>2</v>
      </c>
      <c r="G266" s="21">
        <f t="shared" si="113"/>
        <v>16415.463957993772</v>
      </c>
      <c r="I266" s="19">
        <v>8</v>
      </c>
      <c r="J266" s="20" t="str">
        <f t="shared" si="114"/>
        <v>Alice BENTLEY</v>
      </c>
      <c r="K266" s="20" t="str">
        <f t="shared" si="115"/>
        <v>F13/14</v>
      </c>
      <c r="L266" s="20" t="str">
        <f t="shared" si="116"/>
        <v>Cambridge Tri Club</v>
      </c>
      <c r="M266" s="20">
        <f t="shared" si="117"/>
        <v>2</v>
      </c>
      <c r="N266" s="20">
        <f t="shared" si="118"/>
        <v>2</v>
      </c>
      <c r="O266" s="21">
        <f t="shared" si="119"/>
        <v>14148.436546457226</v>
      </c>
    </row>
    <row r="267" spans="1:15">
      <c r="A267" s="19">
        <v>9</v>
      </c>
      <c r="B267" s="20" t="str">
        <f t="shared" si="108"/>
        <v>Ryan King</v>
      </c>
      <c r="C267" s="20" t="str">
        <f t="shared" si="109"/>
        <v>M13/14</v>
      </c>
      <c r="D267" s="20" t="str">
        <f t="shared" si="110"/>
        <v>East Essex Tri</v>
      </c>
      <c r="E267" s="20">
        <f t="shared" si="111"/>
        <v>2</v>
      </c>
      <c r="F267" s="20">
        <f t="shared" si="112"/>
        <v>2</v>
      </c>
      <c r="G267" s="21">
        <f t="shared" si="113"/>
        <v>15537.171040816578</v>
      </c>
      <c r="I267" s="19">
        <v>9</v>
      </c>
      <c r="J267" s="20" t="str">
        <f t="shared" si="114"/>
        <v>Daniella Rourke</v>
      </c>
      <c r="K267" s="20" t="str">
        <f t="shared" si="115"/>
        <v>F13/14</v>
      </c>
      <c r="L267" s="20" t="str">
        <f t="shared" si="116"/>
        <v>Tri Sport Epping</v>
      </c>
      <c r="M267" s="20">
        <f t="shared" si="117"/>
        <v>2</v>
      </c>
      <c r="N267" s="20">
        <f t="shared" si="118"/>
        <v>2</v>
      </c>
      <c r="O267" s="21">
        <f t="shared" si="119"/>
        <v>13381.353406333805</v>
      </c>
    </row>
    <row r="268" spans="1:15">
      <c r="A268" s="19">
        <v>10</v>
      </c>
      <c r="B268" s="20" t="str">
        <f t="shared" si="108"/>
        <v>Jack Hudson</v>
      </c>
      <c r="C268" s="20" t="str">
        <f t="shared" si="109"/>
        <v>M13/14</v>
      </c>
      <c r="D268" s="20" t="str">
        <f t="shared" si="110"/>
        <v>East Essex Tri</v>
      </c>
      <c r="E268" s="20">
        <f t="shared" si="111"/>
        <v>2</v>
      </c>
      <c r="F268" s="20">
        <f t="shared" si="112"/>
        <v>2</v>
      </c>
      <c r="G268" s="21">
        <f t="shared" si="113"/>
        <v>15001.965610096508</v>
      </c>
      <c r="I268" s="19">
        <v>10</v>
      </c>
      <c r="J268" s="20" t="str">
        <f t="shared" si="114"/>
        <v>Rebecca Fuller</v>
      </c>
      <c r="K268" s="20" t="str">
        <f t="shared" si="115"/>
        <v>F13/14</v>
      </c>
      <c r="L268" s="20" t="str">
        <f t="shared" si="116"/>
        <v>East Essex Tri</v>
      </c>
      <c r="M268" s="20">
        <f t="shared" si="117"/>
        <v>2</v>
      </c>
      <c r="N268" s="20">
        <f t="shared" si="118"/>
        <v>2</v>
      </c>
      <c r="O268" s="21">
        <f t="shared" si="119"/>
        <v>11092.693008166276</v>
      </c>
    </row>
    <row r="269" spans="1:15">
      <c r="A269" s="19">
        <v>11</v>
      </c>
      <c r="B269" s="20" t="str">
        <f t="shared" si="108"/>
        <v>Alfred Chapman</v>
      </c>
      <c r="C269" s="20" t="str">
        <f t="shared" si="109"/>
        <v>M13/14</v>
      </c>
      <c r="D269" s="20" t="str">
        <f t="shared" si="110"/>
        <v>Tri-Anglia Club</v>
      </c>
      <c r="E269" s="20">
        <f t="shared" si="111"/>
        <v>1</v>
      </c>
      <c r="F269" s="20">
        <f t="shared" si="112"/>
        <v>1</v>
      </c>
      <c r="G269" s="21">
        <f t="shared" si="113"/>
        <v>7792.7260488868769</v>
      </c>
      <c r="I269" s="19">
        <v>11</v>
      </c>
      <c r="J269" s="20" t="str">
        <f t="shared" si="114"/>
        <v>Lauren Wye</v>
      </c>
      <c r="K269" s="20" t="str">
        <f t="shared" si="115"/>
        <v>F13/14</v>
      </c>
      <c r="L269" s="20" t="str">
        <f t="shared" si="116"/>
        <v>Amersham Tristars</v>
      </c>
      <c r="M269" s="20">
        <f t="shared" si="117"/>
        <v>1</v>
      </c>
      <c r="N269" s="20">
        <f t="shared" si="118"/>
        <v>1</v>
      </c>
      <c r="O269" s="21">
        <f t="shared" si="119"/>
        <v>9365.6498507893757</v>
      </c>
    </row>
    <row r="270" spans="1:15">
      <c r="A270" s="19">
        <v>12</v>
      </c>
      <c r="B270" s="20" t="str">
        <f t="shared" si="108"/>
        <v>William Muggleton</v>
      </c>
      <c r="C270" s="20" t="str">
        <f t="shared" si="109"/>
        <v>M13/14</v>
      </c>
      <c r="D270" s="20" t="str">
        <f t="shared" si="110"/>
        <v>East Essex Tri Club</v>
      </c>
      <c r="E270" s="20">
        <f t="shared" si="111"/>
        <v>1</v>
      </c>
      <c r="F270" s="20">
        <f t="shared" si="112"/>
        <v>1</v>
      </c>
      <c r="G270" s="21">
        <f t="shared" si="113"/>
        <v>7764.2987445875206</v>
      </c>
      <c r="I270" s="19">
        <v>12</v>
      </c>
      <c r="J270" s="20" t="str">
        <f t="shared" si="114"/>
        <v>Sidnie Sales</v>
      </c>
      <c r="K270" s="20" t="str">
        <f t="shared" si="115"/>
        <v>F13/14</v>
      </c>
      <c r="L270" s="20" t="str">
        <f t="shared" si="116"/>
        <v>Tri Sport Epping</v>
      </c>
      <c r="M270" s="20">
        <f t="shared" si="117"/>
        <v>1</v>
      </c>
      <c r="N270" s="20">
        <f t="shared" si="118"/>
        <v>1</v>
      </c>
      <c r="O270" s="21">
        <f t="shared" si="119"/>
        <v>8730.6151373164848</v>
      </c>
    </row>
    <row r="271" spans="1:15">
      <c r="A271" s="19">
        <v>13</v>
      </c>
      <c r="B271" s="20" t="str">
        <f t="shared" si="108"/>
        <v>Ollie Lamb</v>
      </c>
      <c r="C271" s="20" t="str">
        <f t="shared" si="109"/>
        <v>M13/14</v>
      </c>
      <c r="D271" s="20" t="str">
        <f t="shared" si="110"/>
        <v>Thorpe St Andrew</v>
      </c>
      <c r="E271" s="20">
        <f t="shared" si="111"/>
        <v>1</v>
      </c>
      <c r="F271" s="20">
        <f t="shared" si="112"/>
        <v>1</v>
      </c>
      <c r="G271" s="21">
        <f t="shared" si="113"/>
        <v>7508.4019722150952</v>
      </c>
      <c r="I271" s="19">
        <v>13</v>
      </c>
      <c r="J271" s="20" t="str">
        <f t="shared" si="114"/>
        <v>Kim Wilkinson</v>
      </c>
      <c r="K271" s="20" t="str">
        <f t="shared" si="115"/>
        <v>F13/14</v>
      </c>
      <c r="L271" s="20" t="str">
        <f t="shared" si="116"/>
        <v>Tri-Anglia Club</v>
      </c>
      <c r="M271" s="20">
        <f t="shared" si="117"/>
        <v>1</v>
      </c>
      <c r="N271" s="20">
        <f t="shared" si="118"/>
        <v>1</v>
      </c>
      <c r="O271" s="21">
        <f t="shared" si="119"/>
        <v>7911.3350861023964</v>
      </c>
    </row>
    <row r="272" spans="1:15">
      <c r="A272" s="19">
        <v>14</v>
      </c>
      <c r="B272" s="20" t="str">
        <f t="shared" si="108"/>
        <v>Jack Wootton</v>
      </c>
      <c r="C272" s="20" t="str">
        <f t="shared" si="109"/>
        <v>M13/14</v>
      </c>
      <c r="D272" s="20" t="str">
        <f t="shared" si="110"/>
        <v>Tri-Anglia Tri Club</v>
      </c>
      <c r="E272" s="20">
        <f t="shared" si="111"/>
        <v>1</v>
      </c>
      <c r="F272" s="20">
        <f t="shared" si="112"/>
        <v>1</v>
      </c>
      <c r="G272" s="21">
        <f t="shared" si="113"/>
        <v>6554.9042093587777</v>
      </c>
      <c r="I272" s="19">
        <v>14</v>
      </c>
      <c r="J272" s="20" t="str">
        <f t="shared" si="114"/>
        <v>Katrina Entwistle</v>
      </c>
      <c r="K272" s="20" t="str">
        <f t="shared" si="115"/>
        <v>F13/14</v>
      </c>
      <c r="L272" s="20" t="str">
        <f t="shared" si="116"/>
        <v>Cambridge Tri Club</v>
      </c>
      <c r="M272" s="20">
        <f t="shared" si="117"/>
        <v>1</v>
      </c>
      <c r="N272" s="20">
        <f t="shared" si="118"/>
        <v>1</v>
      </c>
      <c r="O272" s="21">
        <f t="shared" si="119"/>
        <v>6791.0726149612128</v>
      </c>
    </row>
    <row r="273" spans="1:15">
      <c r="A273" s="19">
        <v>15</v>
      </c>
      <c r="B273" s="20">
        <f t="shared" si="108"/>
        <v>0</v>
      </c>
      <c r="C273" s="20">
        <f t="shared" si="109"/>
        <v>0</v>
      </c>
      <c r="D273" s="20">
        <f t="shared" si="110"/>
        <v>0</v>
      </c>
      <c r="E273" s="20">
        <f t="shared" si="111"/>
        <v>0</v>
      </c>
      <c r="F273" s="20">
        <f t="shared" si="112"/>
        <v>0</v>
      </c>
      <c r="G273" s="21">
        <f t="shared" si="113"/>
        <v>6.6299999999999996E-4</v>
      </c>
      <c r="I273" s="19">
        <v>15</v>
      </c>
      <c r="J273" s="20" t="str">
        <f t="shared" si="114"/>
        <v>Lauren Baker</v>
      </c>
      <c r="K273" s="20" t="str">
        <f t="shared" si="115"/>
        <v>F13/14</v>
      </c>
      <c r="L273" s="20" t="str">
        <f t="shared" si="116"/>
        <v>Tri Anglia</v>
      </c>
      <c r="M273" s="20">
        <f t="shared" si="117"/>
        <v>1</v>
      </c>
      <c r="N273" s="20">
        <f t="shared" si="118"/>
        <v>1</v>
      </c>
      <c r="O273" s="21">
        <f t="shared" si="119"/>
        <v>6541.950651378711</v>
      </c>
    </row>
    <row r="274" spans="1:15">
      <c r="A274" s="19">
        <v>16</v>
      </c>
      <c r="B274" s="20">
        <f t="shared" si="108"/>
        <v>0</v>
      </c>
      <c r="C274" s="20">
        <f t="shared" si="109"/>
        <v>0</v>
      </c>
      <c r="D274" s="20">
        <f t="shared" si="110"/>
        <v>0</v>
      </c>
      <c r="E274" s="20">
        <f t="shared" si="111"/>
        <v>0</v>
      </c>
      <c r="F274" s="20">
        <f t="shared" si="112"/>
        <v>0</v>
      </c>
      <c r="G274" s="21">
        <f t="shared" si="113"/>
        <v>6.6200000000000005E-4</v>
      </c>
      <c r="I274" s="19">
        <v>16</v>
      </c>
      <c r="J274" s="20">
        <f t="shared" si="114"/>
        <v>0</v>
      </c>
      <c r="K274" s="20">
        <f t="shared" si="115"/>
        <v>0</v>
      </c>
      <c r="L274" s="20">
        <f t="shared" si="116"/>
        <v>0</v>
      </c>
      <c r="M274" s="20">
        <f t="shared" si="117"/>
        <v>0</v>
      </c>
      <c r="N274" s="20">
        <f t="shared" si="118"/>
        <v>0</v>
      </c>
      <c r="O274" s="21">
        <f t="shared" si="119"/>
        <v>5.8100000000000003E-4</v>
      </c>
    </row>
    <row r="275" spans="1:15">
      <c r="A275" s="19">
        <v>17</v>
      </c>
      <c r="B275" s="20">
        <f t="shared" si="108"/>
        <v>0</v>
      </c>
      <c r="C275" s="20">
        <f t="shared" si="109"/>
        <v>0</v>
      </c>
      <c r="D275" s="20">
        <f t="shared" si="110"/>
        <v>0</v>
      </c>
      <c r="E275" s="20">
        <f t="shared" si="111"/>
        <v>0</v>
      </c>
      <c r="F275" s="20">
        <f t="shared" si="112"/>
        <v>0</v>
      </c>
      <c r="G275" s="21">
        <f t="shared" si="113"/>
        <v>6.6100000000000002E-4</v>
      </c>
      <c r="I275" s="19">
        <v>17</v>
      </c>
      <c r="J275" s="20">
        <f t="shared" si="114"/>
        <v>0</v>
      </c>
      <c r="K275" s="20">
        <f t="shared" si="115"/>
        <v>0</v>
      </c>
      <c r="L275" s="20">
        <f t="shared" si="116"/>
        <v>0</v>
      </c>
      <c r="M275" s="20">
        <f t="shared" si="117"/>
        <v>0</v>
      </c>
      <c r="N275" s="20">
        <f t="shared" si="118"/>
        <v>0</v>
      </c>
      <c r="O275" s="21">
        <f t="shared" si="119"/>
        <v>5.8E-4</v>
      </c>
    </row>
    <row r="276" spans="1:15">
      <c r="A276" s="19">
        <v>18</v>
      </c>
      <c r="B276" s="20">
        <f t="shared" si="108"/>
        <v>0</v>
      </c>
      <c r="C276" s="20">
        <f t="shared" si="109"/>
        <v>0</v>
      </c>
      <c r="D276" s="20">
        <f t="shared" si="110"/>
        <v>0</v>
      </c>
      <c r="E276" s="20">
        <f t="shared" si="111"/>
        <v>0</v>
      </c>
      <c r="F276" s="20">
        <f t="shared" si="112"/>
        <v>0</v>
      </c>
      <c r="G276" s="21">
        <f t="shared" si="113"/>
        <v>6.6E-4</v>
      </c>
      <c r="I276" s="19">
        <v>18</v>
      </c>
      <c r="J276" s="20">
        <f t="shared" si="114"/>
        <v>0</v>
      </c>
      <c r="K276" s="20">
        <f t="shared" si="115"/>
        <v>0</v>
      </c>
      <c r="L276" s="20">
        <f t="shared" si="116"/>
        <v>0</v>
      </c>
      <c r="M276" s="20">
        <f t="shared" si="117"/>
        <v>0</v>
      </c>
      <c r="N276" s="20">
        <f t="shared" si="118"/>
        <v>0</v>
      </c>
      <c r="O276" s="21">
        <f t="shared" si="119"/>
        <v>5.7899999999999998E-4</v>
      </c>
    </row>
    <row r="277" spans="1:15">
      <c r="A277" s="19">
        <v>19</v>
      </c>
      <c r="B277" s="20">
        <f t="shared" si="108"/>
        <v>0</v>
      </c>
      <c r="C277" s="20">
        <f t="shared" si="109"/>
        <v>0</v>
      </c>
      <c r="D277" s="20">
        <f t="shared" si="110"/>
        <v>0</v>
      </c>
      <c r="E277" s="20">
        <f t="shared" si="111"/>
        <v>0</v>
      </c>
      <c r="F277" s="20">
        <f t="shared" si="112"/>
        <v>0</v>
      </c>
      <c r="G277" s="21">
        <f t="shared" si="113"/>
        <v>6.5899999999999997E-4</v>
      </c>
      <c r="I277" s="19">
        <v>19</v>
      </c>
      <c r="J277" s="20">
        <f t="shared" si="114"/>
        <v>0</v>
      </c>
      <c r="K277" s="20">
        <f t="shared" si="115"/>
        <v>0</v>
      </c>
      <c r="L277" s="20">
        <f t="shared" si="116"/>
        <v>0</v>
      </c>
      <c r="M277" s="20">
        <f t="shared" si="117"/>
        <v>0</v>
      </c>
      <c r="N277" s="20">
        <f t="shared" si="118"/>
        <v>0</v>
      </c>
      <c r="O277" s="21">
        <f t="shared" si="119"/>
        <v>5.7799999999999995E-4</v>
      </c>
    </row>
    <row r="278" spans="1:15">
      <c r="A278" s="19">
        <v>20</v>
      </c>
      <c r="B278" s="20">
        <f t="shared" si="108"/>
        <v>0</v>
      </c>
      <c r="C278" s="20">
        <f t="shared" si="109"/>
        <v>0</v>
      </c>
      <c r="D278" s="20">
        <f t="shared" si="110"/>
        <v>0</v>
      </c>
      <c r="E278" s="20">
        <f t="shared" si="111"/>
        <v>0</v>
      </c>
      <c r="F278" s="20">
        <f t="shared" si="112"/>
        <v>0</v>
      </c>
      <c r="G278" s="21">
        <f t="shared" si="113"/>
        <v>6.5799999999999995E-4</v>
      </c>
      <c r="I278" s="19">
        <v>20</v>
      </c>
      <c r="J278" s="20">
        <f t="shared" si="114"/>
        <v>0</v>
      </c>
      <c r="K278" s="20">
        <f t="shared" si="115"/>
        <v>0</v>
      </c>
      <c r="L278" s="20">
        <f t="shared" si="116"/>
        <v>0</v>
      </c>
      <c r="M278" s="20">
        <f t="shared" si="117"/>
        <v>0</v>
      </c>
      <c r="N278" s="20">
        <f t="shared" si="118"/>
        <v>0</v>
      </c>
      <c r="O278" s="21">
        <f t="shared" si="119"/>
        <v>5.7700000000000004E-4</v>
      </c>
    </row>
    <row r="279" spans="1:15">
      <c r="A279" s="19">
        <v>21</v>
      </c>
      <c r="B279" s="20">
        <f t="shared" si="108"/>
        <v>0</v>
      </c>
      <c r="C279" s="20">
        <f t="shared" si="109"/>
        <v>0</v>
      </c>
      <c r="D279" s="20">
        <f t="shared" si="110"/>
        <v>0</v>
      </c>
      <c r="E279" s="20">
        <f t="shared" si="111"/>
        <v>0</v>
      </c>
      <c r="F279" s="20">
        <f t="shared" si="112"/>
        <v>0</v>
      </c>
      <c r="G279" s="21">
        <f t="shared" si="113"/>
        <v>6.5700000000000003E-4</v>
      </c>
      <c r="I279" s="19">
        <v>21</v>
      </c>
      <c r="J279" s="20">
        <f t="shared" si="114"/>
        <v>0</v>
      </c>
      <c r="K279" s="20">
        <f t="shared" si="115"/>
        <v>0</v>
      </c>
      <c r="L279" s="20">
        <f t="shared" si="116"/>
        <v>0</v>
      </c>
      <c r="M279" s="20">
        <f t="shared" si="117"/>
        <v>0</v>
      </c>
      <c r="N279" s="20">
        <f t="shared" si="118"/>
        <v>0</v>
      </c>
      <c r="O279" s="21">
        <f t="shared" si="119"/>
        <v>5.7600000000000001E-4</v>
      </c>
    </row>
    <row r="280" spans="1:15">
      <c r="A280" s="19">
        <v>22</v>
      </c>
      <c r="B280" s="20">
        <f t="shared" si="108"/>
        <v>0</v>
      </c>
      <c r="C280" s="20">
        <f t="shared" si="109"/>
        <v>0</v>
      </c>
      <c r="D280" s="20">
        <f t="shared" si="110"/>
        <v>0</v>
      </c>
      <c r="E280" s="20">
        <f t="shared" si="111"/>
        <v>0</v>
      </c>
      <c r="F280" s="20">
        <f t="shared" si="112"/>
        <v>0</v>
      </c>
      <c r="G280" s="21">
        <f t="shared" si="113"/>
        <v>6.5600000000000001E-4</v>
      </c>
      <c r="I280" s="19">
        <v>22</v>
      </c>
      <c r="J280" s="20">
        <f t="shared" si="114"/>
        <v>0</v>
      </c>
      <c r="K280" s="20">
        <f t="shared" si="115"/>
        <v>0</v>
      </c>
      <c r="L280" s="20">
        <f t="shared" si="116"/>
        <v>0</v>
      </c>
      <c r="M280" s="20">
        <f t="shared" si="117"/>
        <v>0</v>
      </c>
      <c r="N280" s="20">
        <f t="shared" si="118"/>
        <v>0</v>
      </c>
      <c r="O280" s="21">
        <f t="shared" si="119"/>
        <v>5.7499999999999999E-4</v>
      </c>
    </row>
    <row r="281" spans="1:15">
      <c r="A281" s="19">
        <v>23</v>
      </c>
      <c r="B281" s="20">
        <f t="shared" si="108"/>
        <v>0</v>
      </c>
      <c r="C281" s="20">
        <f t="shared" si="109"/>
        <v>0</v>
      </c>
      <c r="D281" s="20">
        <f t="shared" si="110"/>
        <v>0</v>
      </c>
      <c r="E281" s="20">
        <f t="shared" si="111"/>
        <v>0</v>
      </c>
      <c r="F281" s="20">
        <f t="shared" si="112"/>
        <v>0</v>
      </c>
      <c r="G281" s="21">
        <f t="shared" si="113"/>
        <v>6.5499999999999998E-4</v>
      </c>
      <c r="I281" s="19">
        <v>23</v>
      </c>
      <c r="J281" s="20">
        <f t="shared" si="114"/>
        <v>0</v>
      </c>
      <c r="K281" s="20">
        <f t="shared" si="115"/>
        <v>0</v>
      </c>
      <c r="L281" s="20">
        <f t="shared" si="116"/>
        <v>0</v>
      </c>
      <c r="M281" s="20">
        <f t="shared" si="117"/>
        <v>0</v>
      </c>
      <c r="N281" s="20">
        <f t="shared" si="118"/>
        <v>0</v>
      </c>
      <c r="O281" s="21">
        <f t="shared" si="119"/>
        <v>5.7399999999999997E-4</v>
      </c>
    </row>
    <row r="282" spans="1:15">
      <c r="A282" s="19">
        <v>24</v>
      </c>
      <c r="B282" s="20">
        <f t="shared" si="108"/>
        <v>0</v>
      </c>
      <c r="C282" s="20">
        <f t="shared" si="109"/>
        <v>0</v>
      </c>
      <c r="D282" s="20">
        <f t="shared" si="110"/>
        <v>0</v>
      </c>
      <c r="E282" s="20">
        <f t="shared" si="111"/>
        <v>0</v>
      </c>
      <c r="F282" s="20">
        <f t="shared" si="112"/>
        <v>0</v>
      </c>
      <c r="G282" s="21">
        <f t="shared" si="113"/>
        <v>6.5399999999999996E-4</v>
      </c>
      <c r="I282" s="19">
        <v>24</v>
      </c>
      <c r="J282" s="20">
        <f t="shared" si="114"/>
        <v>0</v>
      </c>
      <c r="K282" s="20">
        <f t="shared" si="115"/>
        <v>0</v>
      </c>
      <c r="L282" s="20">
        <f t="shared" si="116"/>
        <v>0</v>
      </c>
      <c r="M282" s="20">
        <f t="shared" si="117"/>
        <v>0</v>
      </c>
      <c r="N282" s="20">
        <f t="shared" si="118"/>
        <v>0</v>
      </c>
      <c r="O282" s="21">
        <f t="shared" si="119"/>
        <v>5.7300000000000005E-4</v>
      </c>
    </row>
    <row r="283" spans="1:15">
      <c r="A283" s="19">
        <v>25</v>
      </c>
      <c r="B283" s="20">
        <f t="shared" si="108"/>
        <v>0</v>
      </c>
      <c r="C283" s="20">
        <f t="shared" si="109"/>
        <v>0</v>
      </c>
      <c r="D283" s="20">
        <f t="shared" si="110"/>
        <v>0</v>
      </c>
      <c r="E283" s="20">
        <f t="shared" si="111"/>
        <v>0</v>
      </c>
      <c r="F283" s="20">
        <f t="shared" si="112"/>
        <v>0</v>
      </c>
      <c r="G283" s="21">
        <f t="shared" si="113"/>
        <v>6.5300000000000004E-4</v>
      </c>
      <c r="I283" s="19">
        <v>25</v>
      </c>
      <c r="J283" s="20">
        <f t="shared" si="114"/>
        <v>0</v>
      </c>
      <c r="K283" s="20">
        <f t="shared" si="115"/>
        <v>0</v>
      </c>
      <c r="L283" s="20">
        <f t="shared" si="116"/>
        <v>0</v>
      </c>
      <c r="M283" s="20">
        <f t="shared" si="117"/>
        <v>0</v>
      </c>
      <c r="N283" s="20">
        <f t="shared" si="118"/>
        <v>0</v>
      </c>
      <c r="O283" s="21">
        <f t="shared" si="119"/>
        <v>5.7200000000000003E-4</v>
      </c>
    </row>
    <row r="284" spans="1:15">
      <c r="A284" s="19">
        <v>26</v>
      </c>
      <c r="B284" s="20">
        <f t="shared" si="108"/>
        <v>0</v>
      </c>
      <c r="C284" s="20">
        <f t="shared" si="109"/>
        <v>0</v>
      </c>
      <c r="D284" s="20">
        <f t="shared" si="110"/>
        <v>0</v>
      </c>
      <c r="E284" s="20">
        <f t="shared" si="111"/>
        <v>0</v>
      </c>
      <c r="F284" s="20">
        <f t="shared" si="112"/>
        <v>0</v>
      </c>
      <c r="G284" s="21">
        <f t="shared" si="113"/>
        <v>6.5200000000000002E-4</v>
      </c>
      <c r="I284" s="19">
        <v>26</v>
      </c>
      <c r="J284" s="20">
        <f t="shared" si="114"/>
        <v>0</v>
      </c>
      <c r="K284" s="20">
        <f t="shared" si="115"/>
        <v>0</v>
      </c>
      <c r="L284" s="20">
        <f t="shared" si="116"/>
        <v>0</v>
      </c>
      <c r="M284" s="20">
        <f t="shared" si="117"/>
        <v>0</v>
      </c>
      <c r="N284" s="20">
        <f t="shared" si="118"/>
        <v>0</v>
      </c>
      <c r="O284" s="21">
        <f t="shared" si="119"/>
        <v>5.71E-4</v>
      </c>
    </row>
    <row r="285" spans="1:15">
      <c r="A285" s="19">
        <v>27</v>
      </c>
      <c r="B285" s="20" t="str">
        <f t="shared" si="108"/>
        <v>William Adams</v>
      </c>
      <c r="C285" s="20" t="str">
        <f t="shared" si="109"/>
        <v>M13/14</v>
      </c>
      <c r="D285" s="20" t="str">
        <f t="shared" si="110"/>
        <v>Cambridge Tri Club</v>
      </c>
      <c r="E285" s="20">
        <f t="shared" si="111"/>
        <v>0</v>
      </c>
      <c r="F285" s="20">
        <f t="shared" si="112"/>
        <v>0</v>
      </c>
      <c r="G285" s="21">
        <f t="shared" si="113"/>
        <v>6.4899999999999995E-4</v>
      </c>
      <c r="I285" s="19">
        <v>27</v>
      </c>
      <c r="J285" s="20">
        <f t="shared" si="114"/>
        <v>0</v>
      </c>
      <c r="K285" s="20">
        <f t="shared" si="115"/>
        <v>0</v>
      </c>
      <c r="L285" s="20">
        <f t="shared" si="116"/>
        <v>0</v>
      </c>
      <c r="M285" s="20">
        <f t="shared" si="117"/>
        <v>0</v>
      </c>
      <c r="N285" s="20">
        <f t="shared" si="118"/>
        <v>0</v>
      </c>
      <c r="O285" s="21">
        <f t="shared" si="119"/>
        <v>5.6999999999999998E-4</v>
      </c>
    </row>
    <row r="286" spans="1:15">
      <c r="A286" s="19">
        <v>28</v>
      </c>
      <c r="B286" s="20">
        <f t="shared" si="108"/>
        <v>0</v>
      </c>
      <c r="C286" s="20">
        <f t="shared" si="109"/>
        <v>0</v>
      </c>
      <c r="D286" s="20">
        <f t="shared" si="110"/>
        <v>0</v>
      </c>
      <c r="E286" s="20">
        <f t="shared" si="111"/>
        <v>0</v>
      </c>
      <c r="F286" s="20">
        <f t="shared" si="112"/>
        <v>0</v>
      </c>
      <c r="G286" s="21">
        <f t="shared" si="113"/>
        <v>6.4800000000000003E-4</v>
      </c>
      <c r="I286" s="19">
        <v>28</v>
      </c>
      <c r="J286" s="20">
        <f t="shared" si="114"/>
        <v>0</v>
      </c>
      <c r="K286" s="20">
        <f t="shared" si="115"/>
        <v>0</v>
      </c>
      <c r="L286" s="20">
        <f t="shared" si="116"/>
        <v>0</v>
      </c>
      <c r="M286" s="20">
        <f t="shared" si="117"/>
        <v>0</v>
      </c>
      <c r="N286" s="20">
        <f t="shared" si="118"/>
        <v>0</v>
      </c>
      <c r="O286" s="21">
        <f t="shared" si="119"/>
        <v>5.6899999999999995E-4</v>
      </c>
    </row>
    <row r="287" spans="1:15">
      <c r="A287" s="19">
        <v>29</v>
      </c>
      <c r="B287" s="20" t="str">
        <f t="shared" si="108"/>
        <v>William Brown</v>
      </c>
      <c r="C287" s="20" t="str">
        <f t="shared" si="109"/>
        <v>M13/14</v>
      </c>
      <c r="D287" s="20" t="str">
        <f t="shared" si="110"/>
        <v xml:space="preserve">Shelford Rugby Tri Team </v>
      </c>
      <c r="E287" s="20">
        <f t="shared" si="111"/>
        <v>0</v>
      </c>
      <c r="F287" s="20">
        <f t="shared" si="112"/>
        <v>0</v>
      </c>
      <c r="G287" s="21">
        <f t="shared" si="113"/>
        <v>6.4700000000000001E-4</v>
      </c>
      <c r="I287" s="19">
        <v>29</v>
      </c>
      <c r="J287" s="20">
        <f t="shared" si="114"/>
        <v>0</v>
      </c>
      <c r="K287" s="20">
        <f t="shared" si="115"/>
        <v>0</v>
      </c>
      <c r="L287" s="20">
        <f t="shared" si="116"/>
        <v>0</v>
      </c>
      <c r="M287" s="20">
        <f t="shared" si="117"/>
        <v>0</v>
      </c>
      <c r="N287" s="20">
        <f t="shared" si="118"/>
        <v>0</v>
      </c>
      <c r="O287" s="21">
        <f t="shared" si="119"/>
        <v>5.6800000000000004E-4</v>
      </c>
    </row>
    <row r="288" spans="1:15">
      <c r="A288" s="19">
        <v>30</v>
      </c>
      <c r="B288" s="20">
        <f t="shared" si="108"/>
        <v>0</v>
      </c>
      <c r="C288" s="20">
        <f t="shared" si="109"/>
        <v>0</v>
      </c>
      <c r="D288" s="20">
        <f t="shared" si="110"/>
        <v>0</v>
      </c>
      <c r="E288" s="20">
        <f t="shared" si="111"/>
        <v>0</v>
      </c>
      <c r="F288" s="20">
        <f t="shared" si="112"/>
        <v>0</v>
      </c>
      <c r="G288" s="21">
        <f t="shared" si="113"/>
        <v>6.4599999999999998E-4</v>
      </c>
      <c r="I288" s="19">
        <v>30</v>
      </c>
      <c r="J288" s="20">
        <f t="shared" si="114"/>
        <v>0</v>
      </c>
      <c r="K288" s="20">
        <f t="shared" si="115"/>
        <v>0</v>
      </c>
      <c r="L288" s="20">
        <f t="shared" si="116"/>
        <v>0</v>
      </c>
      <c r="M288" s="20">
        <f t="shared" si="117"/>
        <v>0</v>
      </c>
      <c r="N288" s="20">
        <f t="shared" si="118"/>
        <v>0</v>
      </c>
      <c r="O288" s="21">
        <f t="shared" si="119"/>
        <v>5.6700000000000001E-4</v>
      </c>
    </row>
    <row r="289" spans="1:15">
      <c r="A289" s="19">
        <v>31</v>
      </c>
      <c r="B289" s="20">
        <f t="shared" si="108"/>
        <v>0</v>
      </c>
      <c r="C289" s="20">
        <f t="shared" si="109"/>
        <v>0</v>
      </c>
      <c r="D289" s="20">
        <f t="shared" si="110"/>
        <v>0</v>
      </c>
      <c r="E289" s="20">
        <f t="shared" si="111"/>
        <v>0</v>
      </c>
      <c r="F289" s="20">
        <f t="shared" si="112"/>
        <v>0</v>
      </c>
      <c r="G289" s="21">
        <f t="shared" si="113"/>
        <v>6.4499999999999996E-4</v>
      </c>
      <c r="I289" s="19">
        <v>31</v>
      </c>
      <c r="J289" s="20">
        <f t="shared" si="114"/>
        <v>0</v>
      </c>
      <c r="K289" s="20">
        <f t="shared" si="115"/>
        <v>0</v>
      </c>
      <c r="L289" s="20">
        <f t="shared" si="116"/>
        <v>0</v>
      </c>
      <c r="M289" s="20">
        <f t="shared" si="117"/>
        <v>0</v>
      </c>
      <c r="N289" s="20">
        <f t="shared" si="118"/>
        <v>0</v>
      </c>
      <c r="O289" s="21">
        <f t="shared" si="119"/>
        <v>5.6599999999999999E-4</v>
      </c>
    </row>
    <row r="290" spans="1:15">
      <c r="A290" s="19">
        <v>32</v>
      </c>
      <c r="B290" s="20" t="str">
        <f t="shared" si="108"/>
        <v>Vasudev Zaver</v>
      </c>
      <c r="C290" s="20" t="str">
        <f t="shared" si="109"/>
        <v>M13/14</v>
      </c>
      <c r="D290" s="20" t="str">
        <f t="shared" si="110"/>
        <v>Unatttached</v>
      </c>
      <c r="E290" s="20">
        <f t="shared" si="111"/>
        <v>0</v>
      </c>
      <c r="F290" s="20">
        <f t="shared" si="112"/>
        <v>0</v>
      </c>
      <c r="G290" s="21">
        <f t="shared" si="113"/>
        <v>6.4400000000000004E-4</v>
      </c>
      <c r="I290" s="19">
        <v>32</v>
      </c>
      <c r="J290" s="20">
        <f t="shared" si="114"/>
        <v>0</v>
      </c>
      <c r="K290" s="20">
        <f t="shared" si="115"/>
        <v>0</v>
      </c>
      <c r="L290" s="20">
        <f t="shared" si="116"/>
        <v>0</v>
      </c>
      <c r="M290" s="20">
        <f t="shared" si="117"/>
        <v>0</v>
      </c>
      <c r="N290" s="20">
        <f t="shared" si="118"/>
        <v>0</v>
      </c>
      <c r="O290" s="21">
        <f t="shared" si="119"/>
        <v>5.6499999999999996E-4</v>
      </c>
    </row>
    <row r="291" spans="1:15">
      <c r="A291" s="19">
        <v>33</v>
      </c>
      <c r="B291" s="20" t="str">
        <f t="shared" ref="B291:B322" si="120">IF(G291="","",VLOOKUP(G291,tcalcm13,2,FALSE))</f>
        <v>Tom Spry</v>
      </c>
      <c r="C291" s="20" t="str">
        <f t="shared" ref="C291:C322" si="121">IF(G291="","",VLOOKUP(G291,tcalcm13,3,FALSE))</f>
        <v>M13/14</v>
      </c>
      <c r="D291" s="20" t="str">
        <f t="shared" ref="D291:D322" si="122">IF(G291="","",VLOOKUP(G291,tcalcm13,4,FALSE))</f>
        <v>Cambridge Tri</v>
      </c>
      <c r="E291" s="20">
        <f t="shared" ref="E291:E322" si="123">IF(G291="","",VLOOKUP(G291,tcalcm13,5,FALSE))</f>
        <v>0</v>
      </c>
      <c r="F291" s="20">
        <f t="shared" ref="F291:F322" si="124">IF(G291="","",VLOOKUP(G291,tcalcm13,6,FALSE))</f>
        <v>0</v>
      </c>
      <c r="G291" s="21">
        <f t="shared" ref="G291:G322" si="125">IF(LARGE(tpointm13,A291)=0,"",LARGE(tpointm13,A291))</f>
        <v>6.4300000000000002E-4</v>
      </c>
      <c r="I291" s="19">
        <v>33</v>
      </c>
      <c r="J291" s="20">
        <f t="shared" ref="J291:J322" si="126">IF(O291="","",VLOOKUP(O291,tcalcf13,2,FALSE))</f>
        <v>0</v>
      </c>
      <c r="K291" s="20">
        <f t="shared" ref="K291:K322" si="127">IF(O291="","",VLOOKUP(O291,tcalcf13,3,FALSE))</f>
        <v>0</v>
      </c>
      <c r="L291" s="20">
        <f t="shared" ref="L291:L322" si="128">IF(O291="","",VLOOKUP(O291,tcalcf13,4,FALSE))</f>
        <v>0</v>
      </c>
      <c r="M291" s="20">
        <f t="shared" ref="M291:M322" si="129">IF(O291="","",VLOOKUP(O291,tcalcf13,5,FALSE))</f>
        <v>0</v>
      </c>
      <c r="N291" s="20">
        <f t="shared" ref="N291:N322" si="130">IF(O291="","",VLOOKUP(O291,tcalcf13,6,FALSE))</f>
        <v>0</v>
      </c>
      <c r="O291" s="21">
        <f t="shared" ref="O291:O322" si="131">IF(LARGE(tpointf13,I291)=0,"",LARGE(tpointf13,I291))</f>
        <v>5.6400000000000005E-4</v>
      </c>
    </row>
    <row r="292" spans="1:15">
      <c r="A292" s="19">
        <v>34</v>
      </c>
      <c r="B292" s="20">
        <f t="shared" si="120"/>
        <v>0</v>
      </c>
      <c r="C292" s="20">
        <f t="shared" si="121"/>
        <v>0</v>
      </c>
      <c r="D292" s="20">
        <f t="shared" si="122"/>
        <v>0</v>
      </c>
      <c r="E292" s="20">
        <f t="shared" si="123"/>
        <v>0</v>
      </c>
      <c r="F292" s="20">
        <f t="shared" si="124"/>
        <v>0</v>
      </c>
      <c r="G292" s="21">
        <f t="shared" si="125"/>
        <v>6.4099999999999997E-4</v>
      </c>
      <c r="I292" s="19">
        <v>34</v>
      </c>
      <c r="J292" s="20">
        <f t="shared" si="126"/>
        <v>0</v>
      </c>
      <c r="K292" s="20">
        <f t="shared" si="127"/>
        <v>0</v>
      </c>
      <c r="L292" s="20">
        <f t="shared" si="128"/>
        <v>0</v>
      </c>
      <c r="M292" s="20">
        <f t="shared" si="129"/>
        <v>0</v>
      </c>
      <c r="N292" s="20">
        <f t="shared" si="130"/>
        <v>0</v>
      </c>
      <c r="O292" s="21">
        <f t="shared" si="131"/>
        <v>5.6300000000000002E-4</v>
      </c>
    </row>
    <row r="293" spans="1:15">
      <c r="A293" s="19">
        <v>35</v>
      </c>
      <c r="B293" s="20">
        <f t="shared" si="120"/>
        <v>0</v>
      </c>
      <c r="C293" s="20">
        <f t="shared" si="121"/>
        <v>0</v>
      </c>
      <c r="D293" s="20">
        <f t="shared" si="122"/>
        <v>0</v>
      </c>
      <c r="E293" s="20">
        <f t="shared" si="123"/>
        <v>0</v>
      </c>
      <c r="F293" s="20">
        <f t="shared" si="124"/>
        <v>0</v>
      </c>
      <c r="G293" s="21">
        <f t="shared" si="125"/>
        <v>6.3900000000000003E-4</v>
      </c>
      <c r="I293" s="19">
        <v>35</v>
      </c>
      <c r="J293" s="20">
        <f t="shared" si="126"/>
        <v>0</v>
      </c>
      <c r="K293" s="20">
        <f t="shared" si="127"/>
        <v>0</v>
      </c>
      <c r="L293" s="20">
        <f t="shared" si="128"/>
        <v>0</v>
      </c>
      <c r="M293" s="20">
        <f t="shared" si="129"/>
        <v>0</v>
      </c>
      <c r="N293" s="20">
        <f t="shared" si="130"/>
        <v>0</v>
      </c>
      <c r="O293" s="21">
        <f t="shared" si="131"/>
        <v>5.62E-4</v>
      </c>
    </row>
    <row r="294" spans="1:15">
      <c r="A294" s="19">
        <v>36</v>
      </c>
      <c r="B294" s="20" t="str">
        <f t="shared" si="120"/>
        <v>Thomas Carr</v>
      </c>
      <c r="C294" s="20" t="str">
        <f t="shared" si="121"/>
        <v>M13/14</v>
      </c>
      <c r="D294" s="20" t="str">
        <f t="shared" si="122"/>
        <v>Buntingford SC</v>
      </c>
      <c r="E294" s="20">
        <f t="shared" si="123"/>
        <v>0</v>
      </c>
      <c r="F294" s="20">
        <f t="shared" si="124"/>
        <v>0</v>
      </c>
      <c r="G294" s="21">
        <f t="shared" si="125"/>
        <v>6.38E-4</v>
      </c>
      <c r="I294" s="19">
        <v>36</v>
      </c>
      <c r="J294" s="20">
        <f t="shared" si="126"/>
        <v>0</v>
      </c>
      <c r="K294" s="20">
        <f t="shared" si="127"/>
        <v>0</v>
      </c>
      <c r="L294" s="20">
        <f t="shared" si="128"/>
        <v>0</v>
      </c>
      <c r="M294" s="20">
        <f t="shared" si="129"/>
        <v>0</v>
      </c>
      <c r="N294" s="20">
        <f t="shared" si="130"/>
        <v>0</v>
      </c>
      <c r="O294" s="21">
        <f t="shared" si="131"/>
        <v>5.6099999999999998E-4</v>
      </c>
    </row>
    <row r="295" spans="1:15">
      <c r="A295" s="19">
        <v>37</v>
      </c>
      <c r="B295" s="20" t="str">
        <f t="shared" si="120"/>
        <v>Thomas Pattison</v>
      </c>
      <c r="C295" s="20" t="str">
        <f t="shared" si="121"/>
        <v>M13/14</v>
      </c>
      <c r="D295" s="20" t="str">
        <f t="shared" si="122"/>
        <v xml:space="preserve">Shelford Rugby Tri Team </v>
      </c>
      <c r="E295" s="20">
        <f t="shared" si="123"/>
        <v>0</v>
      </c>
      <c r="F295" s="20">
        <f t="shared" si="124"/>
        <v>0</v>
      </c>
      <c r="G295" s="21">
        <f t="shared" si="125"/>
        <v>6.3699999999999998E-4</v>
      </c>
      <c r="I295" s="19">
        <v>37</v>
      </c>
      <c r="J295" s="20">
        <f t="shared" si="126"/>
        <v>0</v>
      </c>
      <c r="K295" s="20">
        <f t="shared" si="127"/>
        <v>0</v>
      </c>
      <c r="L295" s="20">
        <f t="shared" si="128"/>
        <v>0</v>
      </c>
      <c r="M295" s="20">
        <f t="shared" si="129"/>
        <v>0</v>
      </c>
      <c r="N295" s="20">
        <f t="shared" si="130"/>
        <v>0</v>
      </c>
      <c r="O295" s="21">
        <f t="shared" si="131"/>
        <v>5.5999999999999995E-4</v>
      </c>
    </row>
    <row r="296" spans="1:15">
      <c r="A296" s="19">
        <v>38</v>
      </c>
      <c r="B296" s="20">
        <f t="shared" si="120"/>
        <v>0</v>
      </c>
      <c r="C296" s="20">
        <f t="shared" si="121"/>
        <v>0</v>
      </c>
      <c r="D296" s="20">
        <f t="shared" si="122"/>
        <v>0</v>
      </c>
      <c r="E296" s="20">
        <f t="shared" si="123"/>
        <v>0</v>
      </c>
      <c r="F296" s="20">
        <f t="shared" si="124"/>
        <v>0</v>
      </c>
      <c r="G296" s="21">
        <f t="shared" si="125"/>
        <v>6.3599999999999996E-4</v>
      </c>
      <c r="I296" s="19">
        <v>38</v>
      </c>
      <c r="J296" s="20">
        <f t="shared" si="126"/>
        <v>0</v>
      </c>
      <c r="K296" s="20">
        <f t="shared" si="127"/>
        <v>0</v>
      </c>
      <c r="L296" s="20">
        <f t="shared" si="128"/>
        <v>0</v>
      </c>
      <c r="M296" s="20">
        <f t="shared" si="129"/>
        <v>0</v>
      </c>
      <c r="N296" s="20">
        <f t="shared" si="130"/>
        <v>0</v>
      </c>
      <c r="O296" s="21">
        <f t="shared" si="131"/>
        <v>5.5900000000000004E-4</v>
      </c>
    </row>
    <row r="297" spans="1:15">
      <c r="A297" s="19">
        <v>39</v>
      </c>
      <c r="B297" s="20">
        <f t="shared" si="120"/>
        <v>0</v>
      </c>
      <c r="C297" s="20">
        <f t="shared" si="121"/>
        <v>0</v>
      </c>
      <c r="D297" s="20">
        <f t="shared" si="122"/>
        <v>0</v>
      </c>
      <c r="E297" s="20">
        <f t="shared" si="123"/>
        <v>0</v>
      </c>
      <c r="F297" s="20">
        <f t="shared" si="124"/>
        <v>0</v>
      </c>
      <c r="G297" s="21">
        <f t="shared" si="125"/>
        <v>6.3400000000000001E-4</v>
      </c>
      <c r="I297" s="19">
        <v>39</v>
      </c>
      <c r="J297" s="20">
        <f t="shared" si="126"/>
        <v>0</v>
      </c>
      <c r="K297" s="20">
        <f t="shared" si="127"/>
        <v>0</v>
      </c>
      <c r="L297" s="20">
        <f t="shared" si="128"/>
        <v>0</v>
      </c>
      <c r="M297" s="20">
        <f t="shared" si="129"/>
        <v>0</v>
      </c>
      <c r="N297" s="20">
        <f t="shared" si="130"/>
        <v>0</v>
      </c>
      <c r="O297" s="21">
        <f t="shared" si="131"/>
        <v>5.5800000000000001E-4</v>
      </c>
    </row>
    <row r="298" spans="1:15">
      <c r="A298" s="19">
        <v>40</v>
      </c>
      <c r="B298" s="20">
        <f t="shared" si="120"/>
        <v>0</v>
      </c>
      <c r="C298" s="20">
        <f t="shared" si="121"/>
        <v>0</v>
      </c>
      <c r="D298" s="20">
        <f t="shared" si="122"/>
        <v>0</v>
      </c>
      <c r="E298" s="20">
        <f t="shared" si="123"/>
        <v>0</v>
      </c>
      <c r="F298" s="20">
        <f t="shared" si="124"/>
        <v>0</v>
      </c>
      <c r="G298" s="21">
        <f t="shared" si="125"/>
        <v>6.3299999999999999E-4</v>
      </c>
      <c r="I298" s="19">
        <v>40</v>
      </c>
      <c r="J298" s="20">
        <f t="shared" si="126"/>
        <v>0</v>
      </c>
      <c r="K298" s="20">
        <f t="shared" si="127"/>
        <v>0</v>
      </c>
      <c r="L298" s="20">
        <f t="shared" si="128"/>
        <v>0</v>
      </c>
      <c r="M298" s="20">
        <f t="shared" si="129"/>
        <v>0</v>
      </c>
      <c r="N298" s="20">
        <f t="shared" si="130"/>
        <v>0</v>
      </c>
      <c r="O298" s="21">
        <f t="shared" si="131"/>
        <v>5.5699999999999999E-4</v>
      </c>
    </row>
    <row r="299" spans="1:15">
      <c r="A299" s="19">
        <v>41</v>
      </c>
      <c r="B299" s="20" t="str">
        <f t="shared" si="120"/>
        <v>Sam Capp</v>
      </c>
      <c r="C299" s="20" t="str">
        <f t="shared" si="121"/>
        <v>M13/14</v>
      </c>
      <c r="D299" s="20" t="str">
        <f t="shared" si="122"/>
        <v xml:space="preserve">Jetstream Tri </v>
      </c>
      <c r="E299" s="20">
        <f t="shared" si="123"/>
        <v>0</v>
      </c>
      <c r="F299" s="20">
        <f t="shared" si="124"/>
        <v>0</v>
      </c>
      <c r="G299" s="21">
        <f t="shared" si="125"/>
        <v>6.3199999999999997E-4</v>
      </c>
      <c r="I299" s="19">
        <v>41</v>
      </c>
      <c r="J299" s="20">
        <f t="shared" si="126"/>
        <v>0</v>
      </c>
      <c r="K299" s="20">
        <f t="shared" si="127"/>
        <v>0</v>
      </c>
      <c r="L299" s="20">
        <f t="shared" si="128"/>
        <v>0</v>
      </c>
      <c r="M299" s="20">
        <f t="shared" si="129"/>
        <v>0</v>
      </c>
      <c r="N299" s="20">
        <f t="shared" si="130"/>
        <v>0</v>
      </c>
      <c r="O299" s="21">
        <f t="shared" si="131"/>
        <v>5.5599999999999996E-4</v>
      </c>
    </row>
    <row r="300" spans="1:15">
      <c r="A300" s="19">
        <v>42</v>
      </c>
      <c r="B300" s="20" t="str">
        <f t="shared" si="120"/>
        <v>Sam Cranwell</v>
      </c>
      <c r="C300" s="20" t="str">
        <f t="shared" si="121"/>
        <v>M13/14</v>
      </c>
      <c r="D300" s="20" t="str">
        <f t="shared" si="122"/>
        <v xml:space="preserve">Cambridge Triathlon Club </v>
      </c>
      <c r="E300" s="20">
        <f t="shared" si="123"/>
        <v>0</v>
      </c>
      <c r="F300" s="20">
        <f t="shared" si="124"/>
        <v>0</v>
      </c>
      <c r="G300" s="21">
        <f t="shared" si="125"/>
        <v>6.3100000000000005E-4</v>
      </c>
      <c r="I300" s="19">
        <v>42</v>
      </c>
      <c r="J300" s="20">
        <f t="shared" si="126"/>
        <v>0</v>
      </c>
      <c r="K300" s="20">
        <f t="shared" si="127"/>
        <v>0</v>
      </c>
      <c r="L300" s="20">
        <f t="shared" si="128"/>
        <v>0</v>
      </c>
      <c r="M300" s="20">
        <f t="shared" si="129"/>
        <v>0</v>
      </c>
      <c r="N300" s="20">
        <f t="shared" si="130"/>
        <v>0</v>
      </c>
      <c r="O300" s="21">
        <f t="shared" si="131"/>
        <v>5.5500000000000005E-4</v>
      </c>
    </row>
    <row r="301" spans="1:15">
      <c r="A301" s="19">
        <v>43</v>
      </c>
      <c r="B301" s="20" t="str">
        <f t="shared" si="120"/>
        <v>Ross Summers</v>
      </c>
      <c r="C301" s="20" t="str">
        <f t="shared" si="121"/>
        <v>M13/14</v>
      </c>
      <c r="D301" s="20" t="str">
        <f t="shared" si="122"/>
        <v>Swim 4 Tri</v>
      </c>
      <c r="E301" s="20">
        <f t="shared" si="123"/>
        <v>0</v>
      </c>
      <c r="F301" s="20">
        <f t="shared" si="124"/>
        <v>0</v>
      </c>
      <c r="G301" s="21">
        <f t="shared" si="125"/>
        <v>6.29E-4</v>
      </c>
      <c r="I301" s="19">
        <v>43</v>
      </c>
      <c r="J301" s="20">
        <f t="shared" si="126"/>
        <v>0</v>
      </c>
      <c r="K301" s="20">
        <f t="shared" si="127"/>
        <v>0</v>
      </c>
      <c r="L301" s="20">
        <f t="shared" si="128"/>
        <v>0</v>
      </c>
      <c r="M301" s="20">
        <f t="shared" si="129"/>
        <v>0</v>
      </c>
      <c r="N301" s="20">
        <f t="shared" si="130"/>
        <v>0</v>
      </c>
      <c r="O301" s="21">
        <f t="shared" si="131"/>
        <v>5.5400000000000002E-4</v>
      </c>
    </row>
    <row r="302" spans="1:15">
      <c r="A302" s="19">
        <v>44</v>
      </c>
      <c r="B302" s="20" t="str">
        <f t="shared" si="120"/>
        <v>Nicholas Barry-Parker</v>
      </c>
      <c r="C302" s="20" t="str">
        <f t="shared" si="121"/>
        <v>M13/14</v>
      </c>
      <c r="D302" s="20" t="str">
        <f t="shared" si="122"/>
        <v xml:space="preserve">Shelford Rugby Tri Team </v>
      </c>
      <c r="E302" s="20">
        <f t="shared" si="123"/>
        <v>0</v>
      </c>
      <c r="F302" s="20">
        <f t="shared" si="124"/>
        <v>0</v>
      </c>
      <c r="G302" s="21">
        <f t="shared" si="125"/>
        <v>6.2699999999999995E-4</v>
      </c>
      <c r="I302" s="19">
        <v>44</v>
      </c>
      <c r="J302" s="20">
        <f t="shared" si="126"/>
        <v>0</v>
      </c>
      <c r="K302" s="20">
        <f t="shared" si="127"/>
        <v>0</v>
      </c>
      <c r="L302" s="20">
        <f t="shared" si="128"/>
        <v>0</v>
      </c>
      <c r="M302" s="20">
        <f t="shared" si="129"/>
        <v>0</v>
      </c>
      <c r="N302" s="20">
        <f t="shared" si="130"/>
        <v>0</v>
      </c>
      <c r="O302" s="21">
        <f t="shared" si="131"/>
        <v>5.53E-4</v>
      </c>
    </row>
    <row r="303" spans="1:15">
      <c r="A303" s="19">
        <v>45</v>
      </c>
      <c r="B303" s="20" t="str">
        <f t="shared" si="120"/>
        <v>Ned Brown</v>
      </c>
      <c r="C303" s="20" t="str">
        <f t="shared" si="121"/>
        <v>M13/14</v>
      </c>
      <c r="D303" s="20">
        <f t="shared" si="122"/>
        <v>0</v>
      </c>
      <c r="E303" s="20">
        <f t="shared" si="123"/>
        <v>0</v>
      </c>
      <c r="F303" s="20">
        <f t="shared" si="124"/>
        <v>0</v>
      </c>
      <c r="G303" s="21">
        <f t="shared" si="125"/>
        <v>6.2600000000000004E-4</v>
      </c>
      <c r="I303" s="19">
        <v>45</v>
      </c>
      <c r="J303" s="20">
        <f t="shared" si="126"/>
        <v>0</v>
      </c>
      <c r="K303" s="20">
        <f t="shared" si="127"/>
        <v>0</v>
      </c>
      <c r="L303" s="20">
        <f t="shared" si="128"/>
        <v>0</v>
      </c>
      <c r="M303" s="20">
        <f t="shared" si="129"/>
        <v>0</v>
      </c>
      <c r="N303" s="20">
        <f t="shared" si="130"/>
        <v>0</v>
      </c>
      <c r="O303" s="21">
        <f t="shared" si="131"/>
        <v>5.5199999999999997E-4</v>
      </c>
    </row>
    <row r="304" spans="1:15">
      <c r="A304" s="19">
        <v>46</v>
      </c>
      <c r="B304" s="20">
        <f t="shared" si="120"/>
        <v>0</v>
      </c>
      <c r="C304" s="20">
        <f t="shared" si="121"/>
        <v>0</v>
      </c>
      <c r="D304" s="20">
        <f t="shared" si="122"/>
        <v>0</v>
      </c>
      <c r="E304" s="20">
        <f t="shared" si="123"/>
        <v>0</v>
      </c>
      <c r="F304" s="20">
        <f t="shared" si="124"/>
        <v>0</v>
      </c>
      <c r="G304" s="21">
        <f t="shared" si="125"/>
        <v>6.2500000000000001E-4</v>
      </c>
      <c r="I304" s="19">
        <v>46</v>
      </c>
      <c r="J304" s="20">
        <f t="shared" si="126"/>
        <v>0</v>
      </c>
      <c r="K304" s="20">
        <f t="shared" si="127"/>
        <v>0</v>
      </c>
      <c r="L304" s="20">
        <f t="shared" si="128"/>
        <v>0</v>
      </c>
      <c r="M304" s="20">
        <f t="shared" si="129"/>
        <v>0</v>
      </c>
      <c r="N304" s="20">
        <f t="shared" si="130"/>
        <v>0</v>
      </c>
      <c r="O304" s="21">
        <f t="shared" si="131"/>
        <v>5.5099999999999995E-4</v>
      </c>
    </row>
    <row r="305" spans="1:15">
      <c r="A305" s="19">
        <v>47</v>
      </c>
      <c r="B305" s="20">
        <f t="shared" si="120"/>
        <v>0</v>
      </c>
      <c r="C305" s="20">
        <f t="shared" si="121"/>
        <v>0</v>
      </c>
      <c r="D305" s="20">
        <f t="shared" si="122"/>
        <v>0</v>
      </c>
      <c r="E305" s="20">
        <f t="shared" si="123"/>
        <v>0</v>
      </c>
      <c r="F305" s="20">
        <f t="shared" si="124"/>
        <v>0</v>
      </c>
      <c r="G305" s="21">
        <f t="shared" si="125"/>
        <v>6.2399999999999999E-4</v>
      </c>
      <c r="I305" s="19">
        <v>47</v>
      </c>
      <c r="J305" s="20">
        <f t="shared" si="126"/>
        <v>0</v>
      </c>
      <c r="K305" s="20">
        <f t="shared" si="127"/>
        <v>0</v>
      </c>
      <c r="L305" s="20">
        <f t="shared" si="128"/>
        <v>0</v>
      </c>
      <c r="M305" s="20">
        <f t="shared" si="129"/>
        <v>0</v>
      </c>
      <c r="N305" s="20">
        <f t="shared" si="130"/>
        <v>0</v>
      </c>
      <c r="O305" s="21">
        <f t="shared" si="131"/>
        <v>5.5000000000000003E-4</v>
      </c>
    </row>
    <row r="306" spans="1:15">
      <c r="A306" s="19">
        <v>48</v>
      </c>
      <c r="B306" s="20">
        <f t="shared" si="120"/>
        <v>0</v>
      </c>
      <c r="C306" s="20">
        <f t="shared" si="121"/>
        <v>0</v>
      </c>
      <c r="D306" s="20">
        <f t="shared" si="122"/>
        <v>0</v>
      </c>
      <c r="E306" s="20">
        <f t="shared" si="123"/>
        <v>0</v>
      </c>
      <c r="F306" s="20">
        <f t="shared" si="124"/>
        <v>0</v>
      </c>
      <c r="G306" s="21">
        <f t="shared" si="125"/>
        <v>6.2299999999999996E-4</v>
      </c>
      <c r="I306" s="19">
        <v>48</v>
      </c>
      <c r="J306" s="20">
        <f t="shared" si="126"/>
        <v>0</v>
      </c>
      <c r="K306" s="20">
        <f t="shared" si="127"/>
        <v>0</v>
      </c>
      <c r="L306" s="20">
        <f t="shared" si="128"/>
        <v>0</v>
      </c>
      <c r="M306" s="20">
        <f t="shared" si="129"/>
        <v>0</v>
      </c>
      <c r="N306" s="20">
        <f t="shared" si="130"/>
        <v>0</v>
      </c>
      <c r="O306" s="21">
        <f t="shared" si="131"/>
        <v>5.4699999999999996E-4</v>
      </c>
    </row>
    <row r="307" spans="1:15">
      <c r="A307" s="19">
        <v>49</v>
      </c>
      <c r="B307" s="20" t="str">
        <f t="shared" si="120"/>
        <v>Max Brown</v>
      </c>
      <c r="C307" s="20" t="str">
        <f t="shared" si="121"/>
        <v>M13/14</v>
      </c>
      <c r="D307" s="20" t="str">
        <f t="shared" si="122"/>
        <v xml:space="preserve">Shelford Rugby Tri Team </v>
      </c>
      <c r="E307" s="20">
        <f t="shared" si="123"/>
        <v>0</v>
      </c>
      <c r="F307" s="20">
        <f t="shared" si="124"/>
        <v>0</v>
      </c>
      <c r="G307" s="21">
        <f t="shared" si="125"/>
        <v>6.2200000000000005E-4</v>
      </c>
      <c r="I307" s="19">
        <v>49</v>
      </c>
      <c r="J307" s="20">
        <f t="shared" si="126"/>
        <v>0</v>
      </c>
      <c r="K307" s="20">
        <f t="shared" si="127"/>
        <v>0</v>
      </c>
      <c r="L307" s="20">
        <f t="shared" si="128"/>
        <v>0</v>
      </c>
      <c r="M307" s="20">
        <f t="shared" si="129"/>
        <v>0</v>
      </c>
      <c r="N307" s="20">
        <f t="shared" si="130"/>
        <v>0</v>
      </c>
      <c r="O307" s="21">
        <f t="shared" si="131"/>
        <v>5.4600000000000004E-4</v>
      </c>
    </row>
    <row r="308" spans="1:15">
      <c r="A308" s="19">
        <v>50</v>
      </c>
      <c r="B308" s="20">
        <f t="shared" si="120"/>
        <v>0</v>
      </c>
      <c r="C308" s="20">
        <f t="shared" si="121"/>
        <v>0</v>
      </c>
      <c r="D308" s="20">
        <f t="shared" si="122"/>
        <v>0</v>
      </c>
      <c r="E308" s="20">
        <f t="shared" si="123"/>
        <v>0</v>
      </c>
      <c r="F308" s="20">
        <f t="shared" si="124"/>
        <v>0</v>
      </c>
      <c r="G308" s="21">
        <f t="shared" si="125"/>
        <v>6.2100000000000002E-4</v>
      </c>
      <c r="I308" s="19">
        <v>50</v>
      </c>
      <c r="J308" s="20">
        <f t="shared" si="126"/>
        <v>0</v>
      </c>
      <c r="K308" s="20">
        <f t="shared" si="127"/>
        <v>0</v>
      </c>
      <c r="L308" s="20">
        <f t="shared" si="128"/>
        <v>0</v>
      </c>
      <c r="M308" s="20">
        <f t="shared" si="129"/>
        <v>0</v>
      </c>
      <c r="N308" s="20">
        <f t="shared" si="130"/>
        <v>0</v>
      </c>
      <c r="O308" s="21">
        <f t="shared" si="131"/>
        <v>5.4500000000000002E-4</v>
      </c>
    </row>
    <row r="309" spans="1:15">
      <c r="A309" s="19">
        <v>51</v>
      </c>
      <c r="B309" s="20">
        <f t="shared" si="120"/>
        <v>0</v>
      </c>
      <c r="C309" s="20">
        <f t="shared" si="121"/>
        <v>0</v>
      </c>
      <c r="D309" s="20">
        <f t="shared" si="122"/>
        <v>0</v>
      </c>
      <c r="E309" s="20">
        <f t="shared" si="123"/>
        <v>0</v>
      </c>
      <c r="F309" s="20">
        <f t="shared" si="124"/>
        <v>0</v>
      </c>
      <c r="G309" s="21">
        <f t="shared" si="125"/>
        <v>6.1899999999999998E-4</v>
      </c>
      <c r="I309" s="19">
        <v>51</v>
      </c>
      <c r="J309" s="20">
        <f t="shared" si="126"/>
        <v>0</v>
      </c>
      <c r="K309" s="20">
        <f t="shared" si="127"/>
        <v>0</v>
      </c>
      <c r="L309" s="20">
        <f t="shared" si="128"/>
        <v>0</v>
      </c>
      <c r="M309" s="20">
        <f t="shared" si="129"/>
        <v>0</v>
      </c>
      <c r="N309" s="20">
        <f t="shared" si="130"/>
        <v>0</v>
      </c>
      <c r="O309" s="21">
        <f t="shared" si="131"/>
        <v>5.4100000000000003E-4</v>
      </c>
    </row>
    <row r="310" spans="1:15">
      <c r="A310" s="19">
        <v>52</v>
      </c>
      <c r="B310" s="20">
        <f t="shared" si="120"/>
        <v>0</v>
      </c>
      <c r="C310" s="20">
        <f t="shared" si="121"/>
        <v>0</v>
      </c>
      <c r="D310" s="20">
        <f t="shared" si="122"/>
        <v>0</v>
      </c>
      <c r="E310" s="20">
        <f t="shared" si="123"/>
        <v>0</v>
      </c>
      <c r="F310" s="20">
        <f t="shared" si="124"/>
        <v>0</v>
      </c>
      <c r="G310" s="21">
        <f t="shared" si="125"/>
        <v>6.1799999999999995E-4</v>
      </c>
      <c r="I310" s="19">
        <v>52</v>
      </c>
      <c r="J310" s="20">
        <f t="shared" si="126"/>
        <v>0</v>
      </c>
      <c r="K310" s="20">
        <f t="shared" si="127"/>
        <v>0</v>
      </c>
      <c r="L310" s="20">
        <f t="shared" si="128"/>
        <v>0</v>
      </c>
      <c r="M310" s="20">
        <f t="shared" si="129"/>
        <v>0</v>
      </c>
      <c r="N310" s="20">
        <f t="shared" si="130"/>
        <v>0</v>
      </c>
      <c r="O310" s="21">
        <f t="shared" si="131"/>
        <v>5.4000000000000001E-4</v>
      </c>
    </row>
    <row r="311" spans="1:15">
      <c r="A311" s="19">
        <v>53</v>
      </c>
      <c r="B311" s="20" t="str">
        <f t="shared" si="120"/>
        <v>Matthew Cook</v>
      </c>
      <c r="C311" s="20" t="str">
        <f t="shared" si="121"/>
        <v>M13/14</v>
      </c>
      <c r="D311" s="20" t="str">
        <f t="shared" si="122"/>
        <v>Mildenhall CC</v>
      </c>
      <c r="E311" s="20">
        <f t="shared" si="123"/>
        <v>0</v>
      </c>
      <c r="F311" s="20">
        <f t="shared" si="124"/>
        <v>0</v>
      </c>
      <c r="G311" s="21">
        <f t="shared" si="125"/>
        <v>6.1700000000000004E-4</v>
      </c>
      <c r="I311" s="19">
        <v>53</v>
      </c>
      <c r="J311" s="20">
        <f t="shared" si="126"/>
        <v>0</v>
      </c>
      <c r="K311" s="20">
        <f t="shared" si="127"/>
        <v>0</v>
      </c>
      <c r="L311" s="20">
        <f t="shared" si="128"/>
        <v>0</v>
      </c>
      <c r="M311" s="20">
        <f t="shared" si="129"/>
        <v>0</v>
      </c>
      <c r="N311" s="20">
        <f t="shared" si="130"/>
        <v>0</v>
      </c>
      <c r="O311" s="21">
        <f t="shared" si="131"/>
        <v>5.3700000000000004E-4</v>
      </c>
    </row>
    <row r="312" spans="1:15">
      <c r="A312" s="19">
        <v>54</v>
      </c>
      <c r="B312" s="20" t="str">
        <f t="shared" si="120"/>
        <v>Matthew Hill</v>
      </c>
      <c r="C312" s="20" t="str">
        <f t="shared" si="121"/>
        <v>M13/14</v>
      </c>
      <c r="D312" s="20">
        <f t="shared" si="122"/>
        <v>0</v>
      </c>
      <c r="E312" s="20">
        <f t="shared" si="123"/>
        <v>0</v>
      </c>
      <c r="F312" s="20">
        <f t="shared" si="124"/>
        <v>0</v>
      </c>
      <c r="G312" s="21">
        <f t="shared" si="125"/>
        <v>6.1399999999999996E-4</v>
      </c>
      <c r="I312" s="19">
        <v>54</v>
      </c>
      <c r="J312" s="20">
        <f t="shared" si="126"/>
        <v>0</v>
      </c>
      <c r="K312" s="20">
        <f t="shared" si="127"/>
        <v>0</v>
      </c>
      <c r="L312" s="20">
        <f t="shared" si="128"/>
        <v>0</v>
      </c>
      <c r="M312" s="20">
        <f t="shared" si="129"/>
        <v>0</v>
      </c>
      <c r="N312" s="20">
        <f t="shared" si="130"/>
        <v>0</v>
      </c>
      <c r="O312" s="21">
        <f t="shared" si="131"/>
        <v>5.3499999999999999E-4</v>
      </c>
    </row>
    <row r="313" spans="1:15">
      <c r="A313" s="19">
        <v>55</v>
      </c>
      <c r="B313" s="20">
        <f t="shared" si="120"/>
        <v>0</v>
      </c>
      <c r="C313" s="20">
        <f t="shared" si="121"/>
        <v>0</v>
      </c>
      <c r="D313" s="20">
        <f t="shared" si="122"/>
        <v>0</v>
      </c>
      <c r="E313" s="20">
        <f t="shared" si="123"/>
        <v>0</v>
      </c>
      <c r="F313" s="20">
        <f t="shared" si="124"/>
        <v>0</v>
      </c>
      <c r="G313" s="21">
        <f t="shared" si="125"/>
        <v>6.1300000000000005E-4</v>
      </c>
      <c r="I313" s="19">
        <v>55</v>
      </c>
      <c r="J313" s="20">
        <f t="shared" si="126"/>
        <v>0</v>
      </c>
      <c r="K313" s="20">
        <f t="shared" si="127"/>
        <v>0</v>
      </c>
      <c r="L313" s="20">
        <f t="shared" si="128"/>
        <v>0</v>
      </c>
      <c r="M313" s="20">
        <f t="shared" si="129"/>
        <v>0</v>
      </c>
      <c r="N313" s="20">
        <f t="shared" si="130"/>
        <v>0</v>
      </c>
      <c r="O313" s="21">
        <f t="shared" si="131"/>
        <v>5.3200000000000003E-4</v>
      </c>
    </row>
    <row r="314" spans="1:15">
      <c r="A314" s="19">
        <v>56</v>
      </c>
      <c r="B314" s="20">
        <f t="shared" si="120"/>
        <v>0</v>
      </c>
      <c r="C314" s="20">
        <f t="shared" si="121"/>
        <v>0</v>
      </c>
      <c r="D314" s="20">
        <f t="shared" si="122"/>
        <v>0</v>
      </c>
      <c r="E314" s="20">
        <f t="shared" si="123"/>
        <v>0</v>
      </c>
      <c r="F314" s="20">
        <f t="shared" si="124"/>
        <v>0</v>
      </c>
      <c r="G314" s="21">
        <f t="shared" si="125"/>
        <v>6.1200000000000002E-4</v>
      </c>
      <c r="I314" s="19">
        <v>56</v>
      </c>
      <c r="J314" s="20">
        <f t="shared" si="126"/>
        <v>0</v>
      </c>
      <c r="K314" s="20">
        <f t="shared" si="127"/>
        <v>0</v>
      </c>
      <c r="L314" s="20">
        <f t="shared" si="128"/>
        <v>0</v>
      </c>
      <c r="M314" s="20">
        <f t="shared" si="129"/>
        <v>0</v>
      </c>
      <c r="N314" s="20">
        <f t="shared" si="130"/>
        <v>0</v>
      </c>
      <c r="O314" s="21">
        <f t="shared" si="131"/>
        <v>5.31E-4</v>
      </c>
    </row>
    <row r="315" spans="1:15">
      <c r="A315" s="19">
        <v>57</v>
      </c>
      <c r="B315" s="20">
        <f t="shared" si="120"/>
        <v>0</v>
      </c>
      <c r="C315" s="20">
        <f t="shared" si="121"/>
        <v>0</v>
      </c>
      <c r="D315" s="20">
        <f t="shared" si="122"/>
        <v>0</v>
      </c>
      <c r="E315" s="20">
        <f t="shared" si="123"/>
        <v>0</v>
      </c>
      <c r="F315" s="20">
        <f t="shared" si="124"/>
        <v>0</v>
      </c>
      <c r="G315" s="21">
        <f t="shared" si="125"/>
        <v>6.11E-4</v>
      </c>
      <c r="I315" s="19">
        <v>57</v>
      </c>
      <c r="J315" s="20">
        <f t="shared" si="126"/>
        <v>0</v>
      </c>
      <c r="K315" s="20">
        <f t="shared" si="127"/>
        <v>0</v>
      </c>
      <c r="L315" s="20">
        <f t="shared" si="128"/>
        <v>0</v>
      </c>
      <c r="M315" s="20">
        <f t="shared" si="129"/>
        <v>0</v>
      </c>
      <c r="N315" s="20">
        <f t="shared" si="130"/>
        <v>0</v>
      </c>
      <c r="O315" s="21">
        <f t="shared" si="131"/>
        <v>5.2999999999999998E-4</v>
      </c>
    </row>
    <row r="316" spans="1:15">
      <c r="A316" s="19">
        <v>58</v>
      </c>
      <c r="B316" s="20" t="str">
        <f t="shared" si="120"/>
        <v>Luke Robinson</v>
      </c>
      <c r="C316" s="20" t="str">
        <f t="shared" si="121"/>
        <v>M13/14</v>
      </c>
      <c r="D316" s="20">
        <f t="shared" si="122"/>
        <v>0</v>
      </c>
      <c r="E316" s="20">
        <f t="shared" si="123"/>
        <v>0</v>
      </c>
      <c r="F316" s="20">
        <f t="shared" si="124"/>
        <v>0</v>
      </c>
      <c r="G316" s="21">
        <f t="shared" si="125"/>
        <v>6.0999999999999997E-4</v>
      </c>
      <c r="I316" s="19">
        <v>58</v>
      </c>
      <c r="J316" s="20">
        <f t="shared" si="126"/>
        <v>0</v>
      </c>
      <c r="K316" s="20">
        <f t="shared" si="127"/>
        <v>0</v>
      </c>
      <c r="L316" s="20">
        <f t="shared" si="128"/>
        <v>0</v>
      </c>
      <c r="M316" s="20">
        <f t="shared" si="129"/>
        <v>0</v>
      </c>
      <c r="N316" s="20">
        <f t="shared" si="130"/>
        <v>0</v>
      </c>
      <c r="O316" s="21">
        <f t="shared" si="131"/>
        <v>5.2899999999999996E-4</v>
      </c>
    </row>
    <row r="317" spans="1:15">
      <c r="A317" s="19">
        <v>59</v>
      </c>
      <c r="B317" s="20" t="str">
        <f t="shared" si="120"/>
        <v>Liam Smith</v>
      </c>
      <c r="C317" s="20" t="str">
        <f t="shared" si="121"/>
        <v>M13/14</v>
      </c>
      <c r="D317" s="20" t="str">
        <f t="shared" si="122"/>
        <v>Thorpe St Andrew School</v>
      </c>
      <c r="E317" s="20">
        <f t="shared" si="123"/>
        <v>0</v>
      </c>
      <c r="F317" s="20">
        <f t="shared" si="124"/>
        <v>0</v>
      </c>
      <c r="G317" s="21">
        <f t="shared" si="125"/>
        <v>6.0899999999999995E-4</v>
      </c>
      <c r="I317" s="19">
        <v>59</v>
      </c>
      <c r="J317" s="20">
        <f t="shared" si="126"/>
        <v>0</v>
      </c>
      <c r="K317" s="20">
        <f t="shared" si="127"/>
        <v>0</v>
      </c>
      <c r="L317" s="20">
        <f t="shared" si="128"/>
        <v>0</v>
      </c>
      <c r="M317" s="20">
        <f t="shared" si="129"/>
        <v>0</v>
      </c>
      <c r="N317" s="20">
        <f t="shared" si="130"/>
        <v>0</v>
      </c>
      <c r="O317" s="21">
        <f t="shared" si="131"/>
        <v>5.2800000000000004E-4</v>
      </c>
    </row>
    <row r="318" spans="1:15">
      <c r="A318" s="19">
        <v>60</v>
      </c>
      <c r="B318" s="20" t="str">
        <f t="shared" si="120"/>
        <v>Liam Osborne</v>
      </c>
      <c r="C318" s="20" t="str">
        <f t="shared" si="121"/>
        <v>M13/14</v>
      </c>
      <c r="D318" s="20" t="str">
        <f t="shared" si="122"/>
        <v>Diss High School</v>
      </c>
      <c r="E318" s="20">
        <f t="shared" si="123"/>
        <v>0</v>
      </c>
      <c r="F318" s="20">
        <f t="shared" si="124"/>
        <v>0</v>
      </c>
      <c r="G318" s="21">
        <f t="shared" si="125"/>
        <v>6.0800000000000003E-4</v>
      </c>
      <c r="I318" s="19">
        <v>60</v>
      </c>
      <c r="J318" s="20">
        <f t="shared" si="126"/>
        <v>0</v>
      </c>
      <c r="K318" s="20">
        <f t="shared" si="127"/>
        <v>0</v>
      </c>
      <c r="L318" s="20">
        <f t="shared" si="128"/>
        <v>0</v>
      </c>
      <c r="M318" s="20">
        <f t="shared" si="129"/>
        <v>0</v>
      </c>
      <c r="N318" s="20">
        <f t="shared" si="130"/>
        <v>0</v>
      </c>
      <c r="O318" s="21">
        <f t="shared" si="131"/>
        <v>5.2700000000000002E-4</v>
      </c>
    </row>
    <row r="319" spans="1:15">
      <c r="A319" s="19">
        <v>61</v>
      </c>
      <c r="B319" s="20">
        <f t="shared" si="120"/>
        <v>0</v>
      </c>
      <c r="C319" s="20">
        <f t="shared" si="121"/>
        <v>0</v>
      </c>
      <c r="D319" s="20">
        <f t="shared" si="122"/>
        <v>0</v>
      </c>
      <c r="E319" s="20">
        <f t="shared" si="123"/>
        <v>0</v>
      </c>
      <c r="F319" s="20">
        <f t="shared" si="124"/>
        <v>0</v>
      </c>
      <c r="G319" s="21">
        <f t="shared" si="125"/>
        <v>6.0700000000000001E-4</v>
      </c>
      <c r="I319" s="19">
        <v>61</v>
      </c>
      <c r="J319" s="20">
        <f t="shared" si="126"/>
        <v>0</v>
      </c>
      <c r="K319" s="20">
        <f t="shared" si="127"/>
        <v>0</v>
      </c>
      <c r="L319" s="20">
        <f t="shared" si="128"/>
        <v>0</v>
      </c>
      <c r="M319" s="20">
        <f t="shared" si="129"/>
        <v>0</v>
      </c>
      <c r="N319" s="20">
        <f t="shared" si="130"/>
        <v>0</v>
      </c>
      <c r="O319" s="21">
        <f t="shared" si="131"/>
        <v>5.2599999999999999E-4</v>
      </c>
    </row>
    <row r="320" spans="1:15">
      <c r="A320" s="19">
        <v>62</v>
      </c>
      <c r="B320" s="20">
        <f t="shared" si="120"/>
        <v>0</v>
      </c>
      <c r="C320" s="20">
        <f t="shared" si="121"/>
        <v>0</v>
      </c>
      <c r="D320" s="20">
        <f t="shared" si="122"/>
        <v>0</v>
      </c>
      <c r="E320" s="20">
        <f t="shared" si="123"/>
        <v>0</v>
      </c>
      <c r="F320" s="20">
        <f t="shared" si="124"/>
        <v>0</v>
      </c>
      <c r="G320" s="21">
        <f t="shared" si="125"/>
        <v>6.0599999999999998E-4</v>
      </c>
      <c r="I320" s="19">
        <v>62</v>
      </c>
      <c r="J320" s="20">
        <f t="shared" si="126"/>
        <v>0</v>
      </c>
      <c r="K320" s="20">
        <f t="shared" si="127"/>
        <v>0</v>
      </c>
      <c r="L320" s="20">
        <f t="shared" si="128"/>
        <v>0</v>
      </c>
      <c r="M320" s="20">
        <f t="shared" si="129"/>
        <v>0</v>
      </c>
      <c r="N320" s="20">
        <f t="shared" si="130"/>
        <v>0</v>
      </c>
      <c r="O320" s="21">
        <f t="shared" si="131"/>
        <v>5.2499999999999997E-4</v>
      </c>
    </row>
    <row r="321" spans="1:15">
      <c r="A321" s="19">
        <v>63</v>
      </c>
      <c r="B321" s="20" t="str">
        <f t="shared" si="120"/>
        <v>Jack Fraser</v>
      </c>
      <c r="C321" s="20" t="str">
        <f t="shared" si="121"/>
        <v>M13/14</v>
      </c>
      <c r="D321" s="20" t="str">
        <f t="shared" si="122"/>
        <v>East Essex Tri</v>
      </c>
      <c r="E321" s="20">
        <f t="shared" si="123"/>
        <v>0</v>
      </c>
      <c r="F321" s="20">
        <f t="shared" si="124"/>
        <v>0</v>
      </c>
      <c r="G321" s="21">
        <f t="shared" si="125"/>
        <v>6.0300000000000002E-4</v>
      </c>
      <c r="I321" s="19">
        <v>63</v>
      </c>
      <c r="J321" s="20">
        <f t="shared" si="126"/>
        <v>0</v>
      </c>
      <c r="K321" s="20">
        <f t="shared" si="127"/>
        <v>0</v>
      </c>
      <c r="L321" s="20">
        <f t="shared" si="128"/>
        <v>0</v>
      </c>
      <c r="M321" s="20">
        <f t="shared" si="129"/>
        <v>0</v>
      </c>
      <c r="N321" s="20">
        <f t="shared" si="130"/>
        <v>0</v>
      </c>
      <c r="O321" s="21">
        <f t="shared" si="131"/>
        <v>5.2400000000000005E-4</v>
      </c>
    </row>
    <row r="322" spans="1:15">
      <c r="A322" s="19">
        <v>64</v>
      </c>
      <c r="B322" s="20" t="str">
        <f t="shared" si="120"/>
        <v>Duncan Drysdale</v>
      </c>
      <c r="C322" s="20" t="str">
        <f t="shared" si="121"/>
        <v>M13/14</v>
      </c>
      <c r="D322" s="20" t="str">
        <f t="shared" si="122"/>
        <v>Framlingham College SC</v>
      </c>
      <c r="E322" s="20">
        <f t="shared" si="123"/>
        <v>0</v>
      </c>
      <c r="F322" s="20">
        <f t="shared" si="124"/>
        <v>0</v>
      </c>
      <c r="G322" s="21">
        <f t="shared" si="125"/>
        <v>6.02E-4</v>
      </c>
      <c r="I322" s="19">
        <v>64</v>
      </c>
      <c r="J322" s="20">
        <f t="shared" si="126"/>
        <v>0</v>
      </c>
      <c r="K322" s="20">
        <f t="shared" si="127"/>
        <v>0</v>
      </c>
      <c r="L322" s="20">
        <f t="shared" si="128"/>
        <v>0</v>
      </c>
      <c r="M322" s="20">
        <f t="shared" si="129"/>
        <v>0</v>
      </c>
      <c r="N322" s="20">
        <f t="shared" si="130"/>
        <v>0</v>
      </c>
      <c r="O322" s="21">
        <f t="shared" si="131"/>
        <v>5.2300000000000003E-4</v>
      </c>
    </row>
    <row r="323" spans="1:15">
      <c r="A323" s="19">
        <v>65</v>
      </c>
      <c r="B323" s="20">
        <f t="shared" ref="B323:B338" si="132">IF(G323="","",VLOOKUP(G323,tcalcm13,2,FALSE))</f>
        <v>0</v>
      </c>
      <c r="C323" s="20">
        <f t="shared" ref="C323:C338" si="133">IF(G323="","",VLOOKUP(G323,tcalcm13,3,FALSE))</f>
        <v>0</v>
      </c>
      <c r="D323" s="20">
        <f t="shared" ref="D323:D338" si="134">IF(G323="","",VLOOKUP(G323,tcalcm13,4,FALSE))</f>
        <v>0</v>
      </c>
      <c r="E323" s="20">
        <f t="shared" ref="E323:E338" si="135">IF(G323="","",VLOOKUP(G323,tcalcm13,5,FALSE))</f>
        <v>0</v>
      </c>
      <c r="F323" s="20">
        <f t="shared" ref="F323:F338" si="136">IF(G323="","",VLOOKUP(G323,tcalcm13,6,FALSE))</f>
        <v>0</v>
      </c>
      <c r="G323" s="21">
        <f t="shared" ref="G323:G338" si="137">IF(LARGE(tpointm13,A323)=0,"",LARGE(tpointm13,A323))</f>
        <v>6.0099999999999997E-4</v>
      </c>
      <c r="I323" s="19">
        <v>65</v>
      </c>
      <c r="J323" s="20">
        <f t="shared" ref="J323:J338" si="138">IF(O323="","",VLOOKUP(O323,tcalcf13,2,FALSE))</f>
        <v>0</v>
      </c>
      <c r="K323" s="20">
        <f t="shared" ref="K323:K338" si="139">IF(O323="","",VLOOKUP(O323,tcalcf13,3,FALSE))</f>
        <v>0</v>
      </c>
      <c r="L323" s="20">
        <f t="shared" ref="L323:L338" si="140">IF(O323="","",VLOOKUP(O323,tcalcf13,4,FALSE))</f>
        <v>0</v>
      </c>
      <c r="M323" s="20">
        <f t="shared" ref="M323:M338" si="141">IF(O323="","",VLOOKUP(O323,tcalcf13,5,FALSE))</f>
        <v>0</v>
      </c>
      <c r="N323" s="20">
        <f t="shared" ref="N323:N338" si="142">IF(O323="","",VLOOKUP(O323,tcalcf13,6,FALSE))</f>
        <v>0</v>
      </c>
      <c r="O323" s="21">
        <f t="shared" ref="O323:O338" si="143">IF(LARGE(tpointf13,I323)=0,"",LARGE(tpointf13,I323))</f>
        <v>5.22E-4</v>
      </c>
    </row>
    <row r="324" spans="1:15">
      <c r="A324" s="19">
        <v>66</v>
      </c>
      <c r="B324" s="20">
        <f t="shared" si="132"/>
        <v>0</v>
      </c>
      <c r="C324" s="20">
        <f t="shared" si="133"/>
        <v>0</v>
      </c>
      <c r="D324" s="20">
        <f t="shared" si="134"/>
        <v>0</v>
      </c>
      <c r="E324" s="20">
        <f t="shared" si="135"/>
        <v>0</v>
      </c>
      <c r="F324" s="20">
        <f t="shared" si="136"/>
        <v>0</v>
      </c>
      <c r="G324" s="21">
        <f t="shared" si="137"/>
        <v>5.9999999999999995E-4</v>
      </c>
      <c r="I324" s="19">
        <v>66</v>
      </c>
      <c r="J324" s="20">
        <f t="shared" si="138"/>
        <v>0</v>
      </c>
      <c r="K324" s="20">
        <f t="shared" si="139"/>
        <v>0</v>
      </c>
      <c r="L324" s="20">
        <f t="shared" si="140"/>
        <v>0</v>
      </c>
      <c r="M324" s="20">
        <f t="shared" si="141"/>
        <v>0</v>
      </c>
      <c r="N324" s="20">
        <f t="shared" si="142"/>
        <v>0</v>
      </c>
      <c r="O324" s="21">
        <f t="shared" si="143"/>
        <v>5.2099999999999998E-4</v>
      </c>
    </row>
    <row r="325" spans="1:15">
      <c r="A325" s="19">
        <v>67</v>
      </c>
      <c r="B325" s="20" t="str">
        <f t="shared" si="132"/>
        <v>Dale Jackson</v>
      </c>
      <c r="C325" s="20" t="str">
        <f t="shared" si="133"/>
        <v>M13/14</v>
      </c>
      <c r="D325" s="20" t="str">
        <f t="shared" si="134"/>
        <v>East Essex Tri</v>
      </c>
      <c r="E325" s="20">
        <f t="shared" si="135"/>
        <v>0</v>
      </c>
      <c r="F325" s="20">
        <f t="shared" si="136"/>
        <v>0</v>
      </c>
      <c r="G325" s="21">
        <f t="shared" si="137"/>
        <v>5.9900000000000003E-4</v>
      </c>
      <c r="I325" s="19">
        <v>67</v>
      </c>
      <c r="J325" s="20">
        <f t="shared" si="138"/>
        <v>0</v>
      </c>
      <c r="K325" s="20">
        <f t="shared" si="139"/>
        <v>0</v>
      </c>
      <c r="L325" s="20">
        <f t="shared" si="140"/>
        <v>0</v>
      </c>
      <c r="M325" s="20">
        <f t="shared" si="141"/>
        <v>0</v>
      </c>
      <c r="N325" s="20">
        <f t="shared" si="142"/>
        <v>0</v>
      </c>
      <c r="O325" s="21">
        <f t="shared" si="143"/>
        <v>5.1999999999999995E-4</v>
      </c>
    </row>
    <row r="326" spans="1:15">
      <c r="A326" s="19">
        <v>68</v>
      </c>
      <c r="B326" s="20">
        <f t="shared" si="132"/>
        <v>0</v>
      </c>
      <c r="C326" s="20">
        <f t="shared" si="133"/>
        <v>0</v>
      </c>
      <c r="D326" s="20">
        <f t="shared" si="134"/>
        <v>0</v>
      </c>
      <c r="E326" s="20">
        <f t="shared" si="135"/>
        <v>0</v>
      </c>
      <c r="F326" s="20">
        <f t="shared" si="136"/>
        <v>0</v>
      </c>
      <c r="G326" s="21">
        <f t="shared" si="137"/>
        <v>5.9800000000000001E-4</v>
      </c>
      <c r="I326" s="19">
        <v>68</v>
      </c>
      <c r="J326" s="20">
        <f t="shared" si="138"/>
        <v>0</v>
      </c>
      <c r="K326" s="20">
        <f t="shared" si="139"/>
        <v>0</v>
      </c>
      <c r="L326" s="20">
        <f t="shared" si="140"/>
        <v>0</v>
      </c>
      <c r="M326" s="20">
        <f t="shared" si="141"/>
        <v>0</v>
      </c>
      <c r="N326" s="20">
        <f t="shared" si="142"/>
        <v>0</v>
      </c>
      <c r="O326" s="21">
        <f t="shared" si="143"/>
        <v>5.1900000000000004E-4</v>
      </c>
    </row>
    <row r="327" spans="1:15">
      <c r="A327" s="19">
        <v>69</v>
      </c>
      <c r="B327" s="20" t="str">
        <f t="shared" si="132"/>
        <v>Christopher Warner</v>
      </c>
      <c r="C327" s="20" t="str">
        <f t="shared" si="133"/>
        <v>M13/14</v>
      </c>
      <c r="D327" s="20" t="str">
        <f t="shared" si="134"/>
        <v>Harwich Swimming Club</v>
      </c>
      <c r="E327" s="20">
        <f t="shared" si="135"/>
        <v>0</v>
      </c>
      <c r="F327" s="20">
        <f t="shared" si="136"/>
        <v>0</v>
      </c>
      <c r="G327" s="21">
        <f t="shared" si="137"/>
        <v>5.9699999999999998E-4</v>
      </c>
      <c r="I327" s="19">
        <v>69</v>
      </c>
      <c r="J327" s="20">
        <f t="shared" si="138"/>
        <v>0</v>
      </c>
      <c r="K327" s="20">
        <f t="shared" si="139"/>
        <v>0</v>
      </c>
      <c r="L327" s="20">
        <f t="shared" si="140"/>
        <v>0</v>
      </c>
      <c r="M327" s="20">
        <f t="shared" si="141"/>
        <v>0</v>
      </c>
      <c r="N327" s="20">
        <f t="shared" si="142"/>
        <v>0</v>
      </c>
      <c r="O327" s="21">
        <f t="shared" si="143"/>
        <v>5.1800000000000001E-4</v>
      </c>
    </row>
    <row r="328" spans="1:15">
      <c r="A328" s="19">
        <v>70</v>
      </c>
      <c r="B328" s="20">
        <f t="shared" si="132"/>
        <v>0</v>
      </c>
      <c r="C328" s="20">
        <f t="shared" si="133"/>
        <v>0</v>
      </c>
      <c r="D328" s="20">
        <f t="shared" si="134"/>
        <v>0</v>
      </c>
      <c r="E328" s="20">
        <f t="shared" si="135"/>
        <v>0</v>
      </c>
      <c r="F328" s="20">
        <f t="shared" si="136"/>
        <v>0</v>
      </c>
      <c r="G328" s="21">
        <f t="shared" si="137"/>
        <v>5.9599999999999996E-4</v>
      </c>
      <c r="I328" s="19">
        <v>70</v>
      </c>
      <c r="J328" s="20">
        <f t="shared" si="138"/>
        <v>0</v>
      </c>
      <c r="K328" s="20">
        <f t="shared" si="139"/>
        <v>0</v>
      </c>
      <c r="L328" s="20">
        <f t="shared" si="140"/>
        <v>0</v>
      </c>
      <c r="M328" s="20">
        <f t="shared" si="141"/>
        <v>0</v>
      </c>
      <c r="N328" s="20">
        <f t="shared" si="142"/>
        <v>0</v>
      </c>
      <c r="O328" s="21">
        <f t="shared" si="143"/>
        <v>5.1500000000000005E-4</v>
      </c>
    </row>
    <row r="329" spans="1:15">
      <c r="A329" s="19">
        <v>71</v>
      </c>
      <c r="B329" s="20" t="str">
        <f t="shared" si="132"/>
        <v>Benjamin Swindell</v>
      </c>
      <c r="C329" s="20" t="str">
        <f t="shared" si="133"/>
        <v>M13/14</v>
      </c>
      <c r="D329" s="20">
        <f t="shared" si="134"/>
        <v>0</v>
      </c>
      <c r="E329" s="20">
        <f t="shared" si="135"/>
        <v>0</v>
      </c>
      <c r="F329" s="20">
        <f t="shared" si="136"/>
        <v>0</v>
      </c>
      <c r="G329" s="21">
        <f t="shared" si="137"/>
        <v>5.9500000000000004E-4</v>
      </c>
      <c r="I329" s="19">
        <v>71</v>
      </c>
      <c r="J329" s="20">
        <f t="shared" si="138"/>
        <v>0</v>
      </c>
      <c r="K329" s="20">
        <f t="shared" si="139"/>
        <v>0</v>
      </c>
      <c r="L329" s="20">
        <f t="shared" si="140"/>
        <v>0</v>
      </c>
      <c r="M329" s="20">
        <f t="shared" si="141"/>
        <v>0</v>
      </c>
      <c r="N329" s="20">
        <f t="shared" si="142"/>
        <v>0</v>
      </c>
      <c r="O329" s="21">
        <f t="shared" si="143"/>
        <v>5.1400000000000003E-4</v>
      </c>
    </row>
    <row r="330" spans="1:15">
      <c r="A330" s="19">
        <v>72</v>
      </c>
      <c r="B330" s="20">
        <f t="shared" si="132"/>
        <v>0</v>
      </c>
      <c r="C330" s="20">
        <f t="shared" si="133"/>
        <v>0</v>
      </c>
      <c r="D330" s="20">
        <f t="shared" si="134"/>
        <v>0</v>
      </c>
      <c r="E330" s="20">
        <f t="shared" si="135"/>
        <v>0</v>
      </c>
      <c r="F330" s="20">
        <f t="shared" si="136"/>
        <v>0</v>
      </c>
      <c r="G330" s="21">
        <f t="shared" si="137"/>
        <v>5.9400000000000002E-4</v>
      </c>
      <c r="I330" s="19">
        <v>72</v>
      </c>
      <c r="J330" s="20">
        <f t="shared" si="138"/>
        <v>0</v>
      </c>
      <c r="K330" s="20">
        <f t="shared" si="139"/>
        <v>0</v>
      </c>
      <c r="L330" s="20">
        <f t="shared" si="140"/>
        <v>0</v>
      </c>
      <c r="M330" s="20">
        <f t="shared" si="141"/>
        <v>0</v>
      </c>
      <c r="N330" s="20">
        <f t="shared" si="142"/>
        <v>0</v>
      </c>
      <c r="O330" s="21">
        <f t="shared" si="143"/>
        <v>5.13E-4</v>
      </c>
    </row>
    <row r="331" spans="1:15">
      <c r="A331" s="19">
        <v>73</v>
      </c>
      <c r="B331" s="20" t="str">
        <f t="shared" si="132"/>
        <v>Ben Meggitt</v>
      </c>
      <c r="C331" s="20" t="str">
        <f t="shared" si="133"/>
        <v>M13/14</v>
      </c>
      <c r="D331" s="20" t="str">
        <f t="shared" si="134"/>
        <v xml:space="preserve">Shelford Rugby Tri Team </v>
      </c>
      <c r="E331" s="20">
        <f t="shared" si="135"/>
        <v>0</v>
      </c>
      <c r="F331" s="20">
        <f t="shared" si="136"/>
        <v>0</v>
      </c>
      <c r="G331" s="21">
        <f t="shared" si="137"/>
        <v>5.9299999999999999E-4</v>
      </c>
      <c r="I331" s="19">
        <v>73</v>
      </c>
      <c r="J331" s="20">
        <f t="shared" si="138"/>
        <v>0</v>
      </c>
      <c r="K331" s="20">
        <f t="shared" si="139"/>
        <v>0</v>
      </c>
      <c r="L331" s="20">
        <f t="shared" si="140"/>
        <v>0</v>
      </c>
      <c r="M331" s="20">
        <f t="shared" si="141"/>
        <v>0</v>
      </c>
      <c r="N331" s="20">
        <f t="shared" si="142"/>
        <v>0</v>
      </c>
      <c r="O331" s="21">
        <f t="shared" si="143"/>
        <v>5.1199999999999998E-4</v>
      </c>
    </row>
    <row r="332" spans="1:15">
      <c r="A332" s="19">
        <v>74</v>
      </c>
      <c r="B332" s="20" t="str">
        <f t="shared" si="132"/>
        <v>Ben Mason</v>
      </c>
      <c r="C332" s="20" t="str">
        <f t="shared" si="133"/>
        <v>M13/14</v>
      </c>
      <c r="D332" s="20">
        <f t="shared" si="134"/>
        <v>0</v>
      </c>
      <c r="E332" s="20">
        <f t="shared" si="135"/>
        <v>0</v>
      </c>
      <c r="F332" s="20">
        <f t="shared" si="136"/>
        <v>0</v>
      </c>
      <c r="G332" s="21">
        <f t="shared" si="137"/>
        <v>5.9199999999999997E-4</v>
      </c>
      <c r="I332" s="19">
        <v>74</v>
      </c>
      <c r="J332" s="20">
        <f t="shared" si="138"/>
        <v>0</v>
      </c>
      <c r="K332" s="20">
        <f t="shared" si="139"/>
        <v>0</v>
      </c>
      <c r="L332" s="20">
        <f t="shared" si="140"/>
        <v>0</v>
      </c>
      <c r="M332" s="20">
        <f t="shared" si="141"/>
        <v>0</v>
      </c>
      <c r="N332" s="20">
        <f t="shared" si="142"/>
        <v>0</v>
      </c>
      <c r="O332" s="21">
        <f t="shared" si="143"/>
        <v>5.1099999999999995E-4</v>
      </c>
    </row>
    <row r="333" spans="1:15">
      <c r="A333" s="19">
        <v>75</v>
      </c>
      <c r="B333" s="20">
        <f t="shared" si="132"/>
        <v>0</v>
      </c>
      <c r="C333" s="20">
        <f t="shared" si="133"/>
        <v>0</v>
      </c>
      <c r="D333" s="20">
        <f t="shared" si="134"/>
        <v>0</v>
      </c>
      <c r="E333" s="20">
        <f t="shared" si="135"/>
        <v>0</v>
      </c>
      <c r="F333" s="20">
        <f t="shared" si="136"/>
        <v>0</v>
      </c>
      <c r="G333" s="21">
        <f t="shared" si="137"/>
        <v>5.9100000000000005E-4</v>
      </c>
      <c r="I333" s="19">
        <v>75</v>
      </c>
      <c r="J333" s="20">
        <f t="shared" si="138"/>
        <v>0</v>
      </c>
      <c r="K333" s="20">
        <f t="shared" si="139"/>
        <v>0</v>
      </c>
      <c r="L333" s="20">
        <f t="shared" si="140"/>
        <v>0</v>
      </c>
      <c r="M333" s="20">
        <f t="shared" si="141"/>
        <v>0</v>
      </c>
      <c r="N333" s="20">
        <f t="shared" si="142"/>
        <v>0</v>
      </c>
      <c r="O333" s="21">
        <f t="shared" si="143"/>
        <v>5.1000000000000004E-4</v>
      </c>
    </row>
    <row r="334" spans="1:15">
      <c r="A334" s="19">
        <v>76</v>
      </c>
      <c r="B334" s="20" t="str">
        <f t="shared" si="132"/>
        <v>Anthony Hodges</v>
      </c>
      <c r="C334" s="20" t="str">
        <f t="shared" si="133"/>
        <v>M13/14</v>
      </c>
      <c r="D334" s="20" t="str">
        <f t="shared" si="134"/>
        <v>Hoddesdon SC</v>
      </c>
      <c r="E334" s="20">
        <f t="shared" si="135"/>
        <v>0</v>
      </c>
      <c r="F334" s="20">
        <f t="shared" si="136"/>
        <v>0</v>
      </c>
      <c r="G334" s="21">
        <f t="shared" si="137"/>
        <v>5.9000000000000003E-4</v>
      </c>
      <c r="I334" s="19">
        <v>76</v>
      </c>
      <c r="J334" s="20">
        <f t="shared" si="138"/>
        <v>0</v>
      </c>
      <c r="K334" s="20">
        <f t="shared" si="139"/>
        <v>0</v>
      </c>
      <c r="L334" s="20">
        <f t="shared" si="140"/>
        <v>0</v>
      </c>
      <c r="M334" s="20">
        <f t="shared" si="141"/>
        <v>0</v>
      </c>
      <c r="N334" s="20">
        <f t="shared" si="142"/>
        <v>0</v>
      </c>
      <c r="O334" s="21">
        <f t="shared" si="143"/>
        <v>5.0799999999999999E-4</v>
      </c>
    </row>
    <row r="335" spans="1:15">
      <c r="A335" s="19">
        <v>77</v>
      </c>
      <c r="B335" s="20">
        <f t="shared" si="132"/>
        <v>0</v>
      </c>
      <c r="C335" s="20">
        <f t="shared" si="133"/>
        <v>0</v>
      </c>
      <c r="D335" s="20">
        <f t="shared" si="134"/>
        <v>0</v>
      </c>
      <c r="E335" s="20">
        <f t="shared" si="135"/>
        <v>0</v>
      </c>
      <c r="F335" s="20">
        <f t="shared" si="136"/>
        <v>0</v>
      </c>
      <c r="G335" s="21">
        <f t="shared" si="137"/>
        <v>5.8900000000000001E-4</v>
      </c>
      <c r="I335" s="19">
        <v>77</v>
      </c>
      <c r="J335" s="20">
        <f t="shared" si="138"/>
        <v>0</v>
      </c>
      <c r="K335" s="20">
        <f t="shared" si="139"/>
        <v>0</v>
      </c>
      <c r="L335" s="20">
        <f t="shared" si="140"/>
        <v>0</v>
      </c>
      <c r="M335" s="20">
        <f t="shared" si="141"/>
        <v>0</v>
      </c>
      <c r="N335" s="20">
        <f t="shared" si="142"/>
        <v>0</v>
      </c>
      <c r="O335" s="21">
        <f t="shared" si="143"/>
        <v>5.0600000000000005E-4</v>
      </c>
    </row>
    <row r="336" spans="1:15">
      <c r="A336" s="19">
        <v>78</v>
      </c>
      <c r="B336" s="20">
        <f t="shared" si="132"/>
        <v>0</v>
      </c>
      <c r="C336" s="20">
        <f t="shared" si="133"/>
        <v>0</v>
      </c>
      <c r="D336" s="20">
        <f t="shared" si="134"/>
        <v>0</v>
      </c>
      <c r="E336" s="20">
        <f t="shared" si="135"/>
        <v>0</v>
      </c>
      <c r="F336" s="20">
        <f t="shared" si="136"/>
        <v>0</v>
      </c>
      <c r="G336" s="21">
        <f t="shared" si="137"/>
        <v>5.8699999999999996E-4</v>
      </c>
      <c r="I336" s="19">
        <v>78</v>
      </c>
      <c r="J336" s="20">
        <f t="shared" si="138"/>
        <v>0</v>
      </c>
      <c r="K336" s="20">
        <f t="shared" si="139"/>
        <v>0</v>
      </c>
      <c r="L336" s="20">
        <f t="shared" si="140"/>
        <v>0</v>
      </c>
      <c r="M336" s="20">
        <f t="shared" si="141"/>
        <v>0</v>
      </c>
      <c r="N336" s="20">
        <f t="shared" si="142"/>
        <v>0</v>
      </c>
      <c r="O336" s="21">
        <f t="shared" si="143"/>
        <v>5.0500000000000002E-4</v>
      </c>
    </row>
    <row r="337" spans="1:15">
      <c r="A337" s="19">
        <v>79</v>
      </c>
      <c r="B337" s="20" t="str">
        <f t="shared" si="132"/>
        <v>Alexander Jackson</v>
      </c>
      <c r="C337" s="20" t="str">
        <f t="shared" si="133"/>
        <v>M13/14</v>
      </c>
      <c r="D337" s="20" t="str">
        <f t="shared" si="134"/>
        <v>Ipswich Tri Club</v>
      </c>
      <c r="E337" s="20">
        <f t="shared" si="135"/>
        <v>0</v>
      </c>
      <c r="F337" s="20">
        <f t="shared" si="136"/>
        <v>0</v>
      </c>
      <c r="G337" s="21">
        <f t="shared" si="137"/>
        <v>5.8600000000000004E-4</v>
      </c>
      <c r="I337" s="19">
        <v>79</v>
      </c>
      <c r="J337" s="20">
        <f t="shared" si="138"/>
        <v>0</v>
      </c>
      <c r="K337" s="20">
        <f t="shared" si="139"/>
        <v>0</v>
      </c>
      <c r="L337" s="20">
        <f t="shared" si="140"/>
        <v>0</v>
      </c>
      <c r="M337" s="20">
        <f t="shared" si="141"/>
        <v>0</v>
      </c>
      <c r="N337" s="20">
        <f t="shared" si="142"/>
        <v>0</v>
      </c>
      <c r="O337" s="21">
        <f t="shared" si="143"/>
        <v>5.0299999999999997E-4</v>
      </c>
    </row>
    <row r="338" spans="1:15">
      <c r="A338" s="19">
        <v>80</v>
      </c>
      <c r="B338" s="20" t="str">
        <f t="shared" si="132"/>
        <v>Alexander Groiss</v>
      </c>
      <c r="C338" s="20" t="str">
        <f t="shared" si="133"/>
        <v>M13/14</v>
      </c>
      <c r="D338" s="20" t="str">
        <f t="shared" si="134"/>
        <v>Unatttached</v>
      </c>
      <c r="E338" s="20">
        <f t="shared" si="135"/>
        <v>0</v>
      </c>
      <c r="F338" s="20">
        <f t="shared" si="136"/>
        <v>0</v>
      </c>
      <c r="G338" s="21">
        <f t="shared" si="137"/>
        <v>5.8500000000000002E-4</v>
      </c>
      <c r="I338" s="19">
        <v>80</v>
      </c>
      <c r="J338" s="20">
        <f t="shared" si="138"/>
        <v>0</v>
      </c>
      <c r="K338" s="20">
        <f t="shared" si="139"/>
        <v>0</v>
      </c>
      <c r="L338" s="20">
        <f t="shared" si="140"/>
        <v>0</v>
      </c>
      <c r="M338" s="20">
        <f t="shared" si="141"/>
        <v>0</v>
      </c>
      <c r="N338" s="20">
        <f t="shared" si="142"/>
        <v>0</v>
      </c>
      <c r="O338" s="21">
        <f t="shared" si="143"/>
        <v>5.0199999999999995E-4</v>
      </c>
    </row>
  </sheetData>
  <mergeCells count="8">
    <mergeCell ref="A174:E174"/>
    <mergeCell ref="I174:M174"/>
    <mergeCell ref="A257:E257"/>
    <mergeCell ref="I257:M257"/>
    <mergeCell ref="A8:E8"/>
    <mergeCell ref="I8:M8"/>
    <mergeCell ref="A91:E91"/>
    <mergeCell ref="I91:M91"/>
  </mergeCells>
  <phoneticPr fontId="2" type="noConversion"/>
  <conditionalFormatting sqref="A10:A62 I93:I145 I176:I228 A93:A145 I259:I311 A259:A311 H10:I62 B10:G89 A176:A228 J10:O89 B93:G172 J93:O172 B176:G255 J176:O255 B259:G338 J259:O338">
    <cfRule type="cellIs" dxfId="1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8"/>
  <sheetViews>
    <sheetView topLeftCell="A331" workbookViewId="0">
      <selection activeCell="A290" sqref="A1:IV65536"/>
    </sheetView>
  </sheetViews>
  <sheetFormatPr defaultRowHeight="12.75"/>
  <cols>
    <col min="1" max="1" width="5" style="3" customWidth="1"/>
    <col min="2" max="2" width="22.140625" style="3" bestFit="1" customWidth="1"/>
    <col min="3" max="3" width="8.140625" style="3" bestFit="1" customWidth="1"/>
    <col min="4" max="4" width="20.28515625" style="3" bestFit="1" customWidth="1"/>
    <col min="5" max="5" width="5.28515625" bestFit="1" customWidth="1"/>
    <col min="6" max="6" width="6.28515625" bestFit="1" customWidth="1"/>
    <col min="7" max="7" width="7.42578125" bestFit="1" customWidth="1"/>
    <col min="8" max="8" width="1.42578125" customWidth="1"/>
    <col min="9" max="9" width="5.42578125" bestFit="1" customWidth="1"/>
    <col min="10" max="10" width="20.7109375" bestFit="1" customWidth="1"/>
    <col min="11" max="11" width="8.140625" bestFit="1" customWidth="1"/>
    <col min="12" max="12" width="23.42578125" bestFit="1" customWidth="1"/>
    <col min="13" max="13" width="5.28515625" bestFit="1" customWidth="1"/>
    <col min="14" max="14" width="6.28515625" bestFit="1" customWidth="1"/>
    <col min="15" max="15" width="7.42578125" bestFit="1" customWidth="1"/>
  </cols>
  <sheetData>
    <row r="1" spans="1:15" s="61" customFormat="1" ht="18">
      <c r="A1" s="73" t="s">
        <v>89</v>
      </c>
      <c r="B1" s="73"/>
      <c r="C1" s="73"/>
      <c r="D1" s="73"/>
    </row>
    <row r="3" spans="1:15" ht="12.75" customHeight="1">
      <c r="A3" s="3" t="s">
        <v>11</v>
      </c>
      <c r="B3" s="3" t="s">
        <v>27</v>
      </c>
    </row>
    <row r="4" spans="1:15" ht="12.75" customHeight="1">
      <c r="B4" s="3" t="s">
        <v>28</v>
      </c>
    </row>
    <row r="5" spans="1:15" ht="12.75" customHeight="1">
      <c r="B5" s="3" t="s">
        <v>29</v>
      </c>
    </row>
    <row r="6" spans="1:15">
      <c r="A6" s="10"/>
      <c r="B6" s="30" t="s">
        <v>30</v>
      </c>
      <c r="C6" s="30"/>
      <c r="D6" s="30"/>
    </row>
    <row r="7" spans="1:15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>
      <c r="A8" s="107" t="s">
        <v>93</v>
      </c>
      <c r="B8" s="108"/>
      <c r="C8" s="108"/>
      <c r="D8" s="108"/>
      <c r="E8" s="108"/>
      <c r="F8" s="12"/>
      <c r="G8" s="13"/>
      <c r="I8" s="107" t="s">
        <v>94</v>
      </c>
      <c r="J8" s="108"/>
      <c r="K8" s="108"/>
      <c r="L8" s="108"/>
      <c r="M8" s="108"/>
      <c r="N8" s="12"/>
      <c r="O8" s="13"/>
    </row>
    <row r="9" spans="1:15" ht="33.75">
      <c r="A9" s="14" t="s">
        <v>6</v>
      </c>
      <c r="B9" s="15" t="s">
        <v>3</v>
      </c>
      <c r="C9" s="15" t="s">
        <v>26</v>
      </c>
      <c r="D9" s="15" t="s">
        <v>471</v>
      </c>
      <c r="E9" s="16" t="s">
        <v>7</v>
      </c>
      <c r="F9" s="16" t="s">
        <v>8</v>
      </c>
      <c r="G9" s="17" t="s">
        <v>9</v>
      </c>
      <c r="H9" s="18"/>
      <c r="I9" s="14" t="s">
        <v>6</v>
      </c>
      <c r="J9" s="15" t="s">
        <v>3</v>
      </c>
      <c r="K9" s="15" t="s">
        <v>26</v>
      </c>
      <c r="L9" s="15" t="s">
        <v>471</v>
      </c>
      <c r="M9" s="16" t="s">
        <v>7</v>
      </c>
      <c r="N9" s="16" t="s">
        <v>8</v>
      </c>
      <c r="O9" s="17" t="s">
        <v>9</v>
      </c>
    </row>
    <row r="10" spans="1:15">
      <c r="A10" s="19">
        <v>1</v>
      </c>
      <c r="B10" s="20" t="str">
        <f>IF(G10="","",VLOOKUP(G10,calcm8,2,FALSE))</f>
        <v>Oscar Housego</v>
      </c>
      <c r="C10" s="20" t="str">
        <f>IF(G10="","",VLOOKUP(G10,calcm8,3,FALSE))</f>
        <v>M8</v>
      </c>
      <c r="D10" s="20" t="str">
        <f t="shared" ref="D10:D41" si="0">IF(G10="","",VLOOKUP(G10,calcm8,4,FALSE))</f>
        <v>Anthony Roper School</v>
      </c>
      <c r="E10" s="20">
        <f t="shared" ref="E10:E41" si="1">IF(G10="","",VLOOKUP(G10,calcm8,5,FALSE))</f>
        <v>1</v>
      </c>
      <c r="F10" s="20">
        <f t="shared" ref="F10:F41" si="2">IF(G10="","",VLOOKUP(G10,calcm8,6,FALSE))</f>
        <v>1</v>
      </c>
      <c r="G10" s="21">
        <f t="shared" ref="G10:G41" si="3">IF(LARGE(pointm8,A10)=0,"",LARGE(pointm8,A10))</f>
        <v>10000.000104000001</v>
      </c>
      <c r="I10" s="19">
        <v>1</v>
      </c>
      <c r="J10" s="20" t="str">
        <f t="shared" ref="J10:J41" si="4">IF(O10="","",VLOOKUP(O10,calcf8,2,FALSE))</f>
        <v>Sophie Alden</v>
      </c>
      <c r="K10" s="20" t="str">
        <f t="shared" ref="K10:K41" si="5">IF(O10="","",VLOOKUP(O10,calcf8,3,FALSE))</f>
        <v>F8</v>
      </c>
      <c r="L10" s="20" t="str">
        <f t="shared" ref="L10:L41" si="6">IF(O10="","",VLOOKUP(O10,calcf8,4,FALSE))</f>
        <v>Norwich Road Runners</v>
      </c>
      <c r="M10" s="20">
        <f t="shared" ref="M10:M41" si="7">IF(O10="","",VLOOKUP(O10,calcf8,5,FALSE))</f>
        <v>1</v>
      </c>
      <c r="N10" s="20">
        <f t="shared" ref="N10:N41" si="8">IF(O10="","",VLOOKUP(O10,calcf8,6,FALSE))</f>
        <v>1</v>
      </c>
      <c r="O10" s="21">
        <f t="shared" ref="O10:O41" si="9">IF(LARGE(pointf8,I10)=0,"",LARGE(pointf8,I10))</f>
        <v>10000.000038</v>
      </c>
    </row>
    <row r="11" spans="1:15">
      <c r="A11" s="19">
        <v>2</v>
      </c>
      <c r="B11" s="20" t="str">
        <f t="shared" ref="B11:B74" si="10">IF(G11="","",VLOOKUP(G11,calcm8,2,FALSE))</f>
        <v>Harrison Staines</v>
      </c>
      <c r="C11" s="20" t="str">
        <f t="shared" ref="C11:C74" si="11">IF(G11="","",VLOOKUP(G11,calcm8,3,FALSE))</f>
        <v>M8</v>
      </c>
      <c r="D11" s="20">
        <f t="shared" si="0"/>
        <v>0</v>
      </c>
      <c r="E11" s="20">
        <f t="shared" si="1"/>
        <v>1</v>
      </c>
      <c r="F11" s="20">
        <f t="shared" si="2"/>
        <v>1</v>
      </c>
      <c r="G11" s="21">
        <f t="shared" si="3"/>
        <v>10000.000099000001</v>
      </c>
      <c r="I11" s="19">
        <v>2</v>
      </c>
      <c r="J11" s="20" t="str">
        <f t="shared" si="4"/>
        <v>Hannah Gillespie</v>
      </c>
      <c r="K11" s="20" t="str">
        <f t="shared" si="5"/>
        <v>F8</v>
      </c>
      <c r="L11" s="20" t="str">
        <f t="shared" si="6"/>
        <v>Tri Sport Epping</v>
      </c>
      <c r="M11" s="20">
        <f t="shared" si="7"/>
        <v>1</v>
      </c>
      <c r="N11" s="20">
        <f t="shared" si="8"/>
        <v>1</v>
      </c>
      <c r="O11" s="21">
        <f t="shared" si="9"/>
        <v>10000.000024000001</v>
      </c>
    </row>
    <row r="12" spans="1:15">
      <c r="A12" s="19">
        <v>3</v>
      </c>
      <c r="B12" s="20" t="str">
        <f t="shared" si="10"/>
        <v>George Cook</v>
      </c>
      <c r="C12" s="20" t="str">
        <f t="shared" si="11"/>
        <v>M8</v>
      </c>
      <c r="D12" s="20" t="str">
        <f t="shared" si="0"/>
        <v>Unattached</v>
      </c>
      <c r="E12" s="20">
        <f t="shared" si="1"/>
        <v>1</v>
      </c>
      <c r="F12" s="20">
        <f t="shared" si="2"/>
        <v>1</v>
      </c>
      <c r="G12" s="21">
        <f t="shared" si="3"/>
        <v>10000.000097</v>
      </c>
      <c r="I12" s="19">
        <v>3</v>
      </c>
      <c r="J12" s="20" t="str">
        <f t="shared" si="4"/>
        <v>Alanah Barton</v>
      </c>
      <c r="K12" s="20" t="str">
        <f t="shared" si="5"/>
        <v>F8</v>
      </c>
      <c r="L12" s="20" t="str">
        <f t="shared" si="6"/>
        <v>Ipswich Tri</v>
      </c>
      <c r="M12" s="20">
        <f t="shared" si="7"/>
        <v>1</v>
      </c>
      <c r="N12" s="20">
        <f t="shared" si="8"/>
        <v>1</v>
      </c>
      <c r="O12" s="21">
        <f t="shared" si="9"/>
        <v>10000.00001</v>
      </c>
    </row>
    <row r="13" spans="1:15">
      <c r="A13" s="19">
        <v>4</v>
      </c>
      <c r="B13" s="20" t="str">
        <f t="shared" si="10"/>
        <v>Callum Rule</v>
      </c>
      <c r="C13" s="20" t="str">
        <f t="shared" si="11"/>
        <v>M8</v>
      </c>
      <c r="D13" s="20" t="str">
        <f t="shared" si="0"/>
        <v>Tri Sport Epping</v>
      </c>
      <c r="E13" s="20">
        <f t="shared" si="1"/>
        <v>1</v>
      </c>
      <c r="F13" s="20">
        <f t="shared" si="2"/>
        <v>1</v>
      </c>
      <c r="G13" s="21">
        <f t="shared" si="3"/>
        <v>9519.7741052994352</v>
      </c>
      <c r="I13" s="19">
        <v>4</v>
      </c>
      <c r="J13" s="20" t="str">
        <f t="shared" si="4"/>
        <v>Bethan McElroy</v>
      </c>
      <c r="K13" s="20" t="str">
        <f t="shared" si="5"/>
        <v>F8</v>
      </c>
      <c r="L13" s="20">
        <f t="shared" si="6"/>
        <v>0</v>
      </c>
      <c r="M13" s="20">
        <f t="shared" si="7"/>
        <v>1</v>
      </c>
      <c r="N13" s="20">
        <f t="shared" si="8"/>
        <v>1</v>
      </c>
      <c r="O13" s="21">
        <f t="shared" si="9"/>
        <v>9963.2353101174085</v>
      </c>
    </row>
    <row r="14" spans="1:15">
      <c r="A14" s="19">
        <v>5</v>
      </c>
      <c r="B14" s="20" t="str">
        <f t="shared" si="10"/>
        <v>George White</v>
      </c>
      <c r="C14" s="20" t="str">
        <f t="shared" si="11"/>
        <v>M8</v>
      </c>
      <c r="D14" s="20" t="str">
        <f t="shared" si="0"/>
        <v>Sevenoaks Tri Club</v>
      </c>
      <c r="E14" s="20">
        <f t="shared" si="1"/>
        <v>1</v>
      </c>
      <c r="F14" s="20">
        <f t="shared" si="2"/>
        <v>1</v>
      </c>
      <c r="G14" s="21">
        <f t="shared" si="3"/>
        <v>7244.0945861890987</v>
      </c>
      <c r="I14" s="19">
        <v>5</v>
      </c>
      <c r="J14" s="20" t="str">
        <f t="shared" si="4"/>
        <v>Madeline Henderson</v>
      </c>
      <c r="K14" s="20" t="str">
        <f t="shared" si="5"/>
        <v>F8</v>
      </c>
      <c r="L14" s="20" t="str">
        <f t="shared" si="6"/>
        <v>Tri Sport Epping</v>
      </c>
      <c r="M14" s="20">
        <f t="shared" si="7"/>
        <v>1</v>
      </c>
      <c r="N14" s="20">
        <f t="shared" si="8"/>
        <v>1</v>
      </c>
      <c r="O14" s="21">
        <f t="shared" si="9"/>
        <v>9721.3622631021681</v>
      </c>
    </row>
    <row r="15" spans="1:15">
      <c r="A15" s="19">
        <v>6</v>
      </c>
      <c r="B15" s="20" t="str">
        <f t="shared" si="10"/>
        <v>Ross McCarthy</v>
      </c>
      <c r="C15" s="20" t="str">
        <f t="shared" si="11"/>
        <v>M8</v>
      </c>
      <c r="D15" s="20" t="str">
        <f t="shared" si="0"/>
        <v>Trent Park Tri</v>
      </c>
      <c r="E15" s="20">
        <f t="shared" si="1"/>
        <v>1</v>
      </c>
      <c r="F15" s="20">
        <f t="shared" si="2"/>
        <v>1</v>
      </c>
      <c r="G15" s="21">
        <f t="shared" si="3"/>
        <v>6917.2933400827797</v>
      </c>
      <c r="I15" s="19">
        <v>6</v>
      </c>
      <c r="J15" s="20" t="str">
        <f t="shared" si="4"/>
        <v>Gemma Faulkner</v>
      </c>
      <c r="K15" s="20" t="str">
        <f t="shared" si="5"/>
        <v>F8</v>
      </c>
      <c r="L15" s="20" t="str">
        <f t="shared" si="6"/>
        <v>Tri Anglia</v>
      </c>
      <c r="M15" s="20">
        <f t="shared" si="7"/>
        <v>1</v>
      </c>
      <c r="N15" s="20">
        <f t="shared" si="8"/>
        <v>1</v>
      </c>
      <c r="O15" s="21">
        <f t="shared" si="9"/>
        <v>9644.1281348790599</v>
      </c>
    </row>
    <row r="16" spans="1:15">
      <c r="A16" s="19">
        <v>7</v>
      </c>
      <c r="B16" s="20" t="str">
        <f t="shared" si="10"/>
        <v>James Bark</v>
      </c>
      <c r="C16" s="20" t="str">
        <f t="shared" si="11"/>
        <v>M8</v>
      </c>
      <c r="D16" s="20" t="str">
        <f t="shared" si="0"/>
        <v>St Marys Primary</v>
      </c>
      <c r="E16" s="20">
        <f t="shared" si="1"/>
        <v>1</v>
      </c>
      <c r="F16" s="20">
        <f t="shared" si="2"/>
        <v>1</v>
      </c>
      <c r="G16" s="21">
        <f t="shared" si="3"/>
        <v>6666.6667666667827</v>
      </c>
      <c r="I16" s="19">
        <v>7</v>
      </c>
      <c r="J16" s="20" t="str">
        <f t="shared" si="4"/>
        <v>Brogan Smith</v>
      </c>
      <c r="K16" s="20" t="str">
        <f t="shared" si="5"/>
        <v>F8</v>
      </c>
      <c r="L16" s="20" t="str">
        <f t="shared" si="6"/>
        <v>East Essex Tri</v>
      </c>
      <c r="M16" s="20">
        <f t="shared" si="7"/>
        <v>1</v>
      </c>
      <c r="N16" s="20">
        <f t="shared" si="8"/>
        <v>1</v>
      </c>
      <c r="O16" s="21">
        <f t="shared" si="9"/>
        <v>9217.6870928297212</v>
      </c>
    </row>
    <row r="17" spans="1:15">
      <c r="A17" s="19">
        <v>8</v>
      </c>
      <c r="B17" s="20" t="str">
        <f t="shared" si="10"/>
        <v>Robert Maynard</v>
      </c>
      <c r="C17" s="20" t="str">
        <f t="shared" si="11"/>
        <v>M8</v>
      </c>
      <c r="D17" s="20" t="str">
        <f t="shared" si="0"/>
        <v>East Essex Tri</v>
      </c>
      <c r="E17" s="20">
        <f t="shared" si="1"/>
        <v>1</v>
      </c>
      <c r="F17" s="20">
        <f t="shared" si="2"/>
        <v>1</v>
      </c>
      <c r="G17" s="21">
        <f t="shared" si="3"/>
        <v>5443.7870882485795</v>
      </c>
      <c r="I17" s="19">
        <v>8</v>
      </c>
      <c r="J17" s="20" t="str">
        <f t="shared" si="4"/>
        <v>Hannah Shean</v>
      </c>
      <c r="K17" s="20" t="str">
        <f t="shared" si="5"/>
        <v>F8</v>
      </c>
      <c r="L17" s="20" t="str">
        <f t="shared" si="6"/>
        <v>East Essex Tri Club</v>
      </c>
      <c r="M17" s="20">
        <f t="shared" si="7"/>
        <v>1</v>
      </c>
      <c r="N17" s="20">
        <f t="shared" si="8"/>
        <v>1</v>
      </c>
      <c r="O17" s="21">
        <f t="shared" si="9"/>
        <v>9155.4054304053843</v>
      </c>
    </row>
    <row r="18" spans="1:15">
      <c r="A18" s="19">
        <v>9</v>
      </c>
      <c r="B18" s="20">
        <f t="shared" si="10"/>
        <v>0</v>
      </c>
      <c r="C18" s="20">
        <f t="shared" si="11"/>
        <v>0</v>
      </c>
      <c r="D18" s="20">
        <f t="shared" si="0"/>
        <v>0</v>
      </c>
      <c r="E18" s="20">
        <f t="shared" si="1"/>
        <v>0</v>
      </c>
      <c r="F18" s="20">
        <f t="shared" si="2"/>
        <v>0</v>
      </c>
      <c r="G18" s="21">
        <f t="shared" si="3"/>
        <v>1.7099999999999998E-4</v>
      </c>
      <c r="I18" s="19">
        <v>9</v>
      </c>
      <c r="J18" s="20" t="str">
        <f t="shared" si="4"/>
        <v>Anna Sambrook</v>
      </c>
      <c r="K18" s="20" t="str">
        <f t="shared" si="5"/>
        <v>F8</v>
      </c>
      <c r="L18" s="20" t="str">
        <f t="shared" si="6"/>
        <v>Meadow School</v>
      </c>
      <c r="M18" s="20">
        <f t="shared" si="7"/>
        <v>1</v>
      </c>
      <c r="N18" s="20">
        <f t="shared" si="8"/>
        <v>1</v>
      </c>
      <c r="O18" s="21">
        <f t="shared" si="9"/>
        <v>8982.4561553507792</v>
      </c>
    </row>
    <row r="19" spans="1:15">
      <c r="A19" s="19">
        <v>10</v>
      </c>
      <c r="B19" s="20">
        <f t="shared" si="10"/>
        <v>0</v>
      </c>
      <c r="C19" s="20">
        <f t="shared" si="11"/>
        <v>0</v>
      </c>
      <c r="D19" s="20">
        <f t="shared" si="0"/>
        <v>0</v>
      </c>
      <c r="E19" s="20">
        <f t="shared" si="1"/>
        <v>0</v>
      </c>
      <c r="F19" s="20">
        <f t="shared" si="2"/>
        <v>0</v>
      </c>
      <c r="G19" s="21">
        <f t="shared" si="3"/>
        <v>1.6999999999999999E-4</v>
      </c>
      <c r="I19" s="19">
        <v>10</v>
      </c>
      <c r="J19" s="20" t="str">
        <f t="shared" si="4"/>
        <v>Brooke Smith</v>
      </c>
      <c r="K19" s="20" t="str">
        <f t="shared" si="5"/>
        <v>F8</v>
      </c>
      <c r="L19" s="20" t="str">
        <f t="shared" si="6"/>
        <v>East Essex Tri Club</v>
      </c>
      <c r="M19" s="20">
        <f t="shared" si="7"/>
        <v>1</v>
      </c>
      <c r="N19" s="20">
        <f t="shared" si="8"/>
        <v>1</v>
      </c>
      <c r="O19" s="21">
        <f t="shared" si="9"/>
        <v>8685.8974548974384</v>
      </c>
    </row>
    <row r="20" spans="1:15">
      <c r="A20" s="19">
        <v>11</v>
      </c>
      <c r="B20" s="20">
        <f t="shared" si="10"/>
        <v>0</v>
      </c>
      <c r="C20" s="20">
        <f t="shared" si="11"/>
        <v>0</v>
      </c>
      <c r="D20" s="20">
        <f t="shared" si="0"/>
        <v>0</v>
      </c>
      <c r="E20" s="20">
        <f t="shared" si="1"/>
        <v>0</v>
      </c>
      <c r="F20" s="20">
        <f t="shared" si="2"/>
        <v>0</v>
      </c>
      <c r="G20" s="21">
        <f t="shared" si="3"/>
        <v>1.6899999999999999E-4</v>
      </c>
      <c r="I20" s="19">
        <v>11</v>
      </c>
      <c r="J20" s="20" t="str">
        <f t="shared" si="4"/>
        <v>Rosie Ward</v>
      </c>
      <c r="K20" s="20" t="str">
        <f t="shared" si="5"/>
        <v>F8</v>
      </c>
      <c r="L20" s="20" t="str">
        <f t="shared" si="6"/>
        <v>Tri Sport Epping</v>
      </c>
      <c r="M20" s="20">
        <f t="shared" si="7"/>
        <v>1</v>
      </c>
      <c r="N20" s="20">
        <f t="shared" si="8"/>
        <v>1</v>
      </c>
      <c r="O20" s="21">
        <f t="shared" si="9"/>
        <v>8532.6087316521734</v>
      </c>
    </row>
    <row r="21" spans="1:15">
      <c r="A21" s="19">
        <v>12</v>
      </c>
      <c r="B21" s="20">
        <f t="shared" si="10"/>
        <v>0</v>
      </c>
      <c r="C21" s="20">
        <f t="shared" si="11"/>
        <v>0</v>
      </c>
      <c r="D21" s="20">
        <f t="shared" si="0"/>
        <v>0</v>
      </c>
      <c r="E21" s="20">
        <f t="shared" si="1"/>
        <v>0</v>
      </c>
      <c r="F21" s="20">
        <f t="shared" si="2"/>
        <v>0</v>
      </c>
      <c r="G21" s="21">
        <f t="shared" si="3"/>
        <v>1.6799999999999999E-4</v>
      </c>
      <c r="I21" s="19">
        <v>12</v>
      </c>
      <c r="J21" s="20" t="str">
        <f t="shared" si="4"/>
        <v>Sarah Bowen</v>
      </c>
      <c r="K21" s="20" t="str">
        <f t="shared" si="5"/>
        <v>F8</v>
      </c>
      <c r="L21" s="20" t="str">
        <f t="shared" si="6"/>
        <v>Corton Primary</v>
      </c>
      <c r="M21" s="20">
        <f t="shared" si="7"/>
        <v>1</v>
      </c>
      <c r="N21" s="20">
        <f t="shared" si="8"/>
        <v>1</v>
      </c>
      <c r="O21" s="21">
        <f t="shared" si="9"/>
        <v>8504.983425704384</v>
      </c>
    </row>
    <row r="22" spans="1:15">
      <c r="A22" s="19">
        <v>13</v>
      </c>
      <c r="B22" s="20">
        <f t="shared" si="10"/>
        <v>0</v>
      </c>
      <c r="C22" s="20">
        <f t="shared" si="11"/>
        <v>0</v>
      </c>
      <c r="D22" s="20">
        <f t="shared" si="0"/>
        <v>0</v>
      </c>
      <c r="E22" s="20">
        <f t="shared" si="1"/>
        <v>0</v>
      </c>
      <c r="F22" s="20">
        <f t="shared" si="2"/>
        <v>0</v>
      </c>
      <c r="G22" s="21">
        <f t="shared" si="3"/>
        <v>1.6699999999999999E-4</v>
      </c>
      <c r="I22" s="19">
        <v>13</v>
      </c>
      <c r="J22" s="20" t="str">
        <f t="shared" si="4"/>
        <v>Alice Fuller</v>
      </c>
      <c r="K22" s="20" t="str">
        <f t="shared" si="5"/>
        <v>F8</v>
      </c>
      <c r="L22" s="20" t="str">
        <f t="shared" si="6"/>
        <v>Unattached</v>
      </c>
      <c r="M22" s="20">
        <f t="shared" si="7"/>
        <v>1</v>
      </c>
      <c r="N22" s="20">
        <f t="shared" si="8"/>
        <v>1</v>
      </c>
      <c r="O22" s="21">
        <f t="shared" si="9"/>
        <v>8126.9841389841695</v>
      </c>
    </row>
    <row r="23" spans="1:15">
      <c r="A23" s="19">
        <v>14</v>
      </c>
      <c r="B23" s="20">
        <f t="shared" si="10"/>
        <v>0</v>
      </c>
      <c r="C23" s="20">
        <f t="shared" si="11"/>
        <v>0</v>
      </c>
      <c r="D23" s="20">
        <f t="shared" si="0"/>
        <v>0</v>
      </c>
      <c r="E23" s="20">
        <f t="shared" si="1"/>
        <v>0</v>
      </c>
      <c r="F23" s="20">
        <f t="shared" si="2"/>
        <v>0</v>
      </c>
      <c r="G23" s="21">
        <f t="shared" si="3"/>
        <v>1.66E-4</v>
      </c>
      <c r="I23" s="19">
        <v>14</v>
      </c>
      <c r="J23" s="20" t="str">
        <f t="shared" si="4"/>
        <v>Amy Bowen</v>
      </c>
      <c r="K23" s="20" t="str">
        <f t="shared" si="5"/>
        <v>F8</v>
      </c>
      <c r="L23" s="20" t="str">
        <f t="shared" si="6"/>
        <v>Corton Primary</v>
      </c>
      <c r="M23" s="20">
        <f t="shared" si="7"/>
        <v>1</v>
      </c>
      <c r="N23" s="20">
        <f t="shared" si="8"/>
        <v>1</v>
      </c>
      <c r="O23" s="21">
        <f t="shared" si="9"/>
        <v>7071.8232174198965</v>
      </c>
    </row>
    <row r="24" spans="1:15">
      <c r="A24" s="19">
        <v>15</v>
      </c>
      <c r="B24" s="20">
        <f t="shared" si="10"/>
        <v>0</v>
      </c>
      <c r="C24" s="20">
        <f t="shared" si="11"/>
        <v>0</v>
      </c>
      <c r="D24" s="20">
        <f t="shared" si="0"/>
        <v>0</v>
      </c>
      <c r="E24" s="20">
        <f t="shared" si="1"/>
        <v>0</v>
      </c>
      <c r="F24" s="20">
        <f t="shared" si="2"/>
        <v>0</v>
      </c>
      <c r="G24" s="21">
        <f t="shared" si="3"/>
        <v>1.65E-4</v>
      </c>
      <c r="I24" s="19">
        <v>15</v>
      </c>
      <c r="J24" s="20" t="str">
        <f t="shared" si="4"/>
        <v>Kirsten Lynch</v>
      </c>
      <c r="K24" s="20" t="str">
        <f t="shared" si="5"/>
        <v>F8</v>
      </c>
      <c r="L24" s="20" t="str">
        <f t="shared" si="6"/>
        <v>East Essex Tri</v>
      </c>
      <c r="M24" s="20">
        <f t="shared" si="7"/>
        <v>1</v>
      </c>
      <c r="N24" s="20">
        <f t="shared" si="8"/>
        <v>1</v>
      </c>
      <c r="O24" s="21">
        <f t="shared" si="9"/>
        <v>5376.984156984121</v>
      </c>
    </row>
    <row r="25" spans="1:15">
      <c r="A25" s="19">
        <v>16</v>
      </c>
      <c r="B25" s="20">
        <f t="shared" si="10"/>
        <v>0</v>
      </c>
      <c r="C25" s="20">
        <f t="shared" si="11"/>
        <v>0</v>
      </c>
      <c r="D25" s="20">
        <f t="shared" si="0"/>
        <v>0</v>
      </c>
      <c r="E25" s="20">
        <f t="shared" si="1"/>
        <v>0</v>
      </c>
      <c r="F25" s="20">
        <f t="shared" si="2"/>
        <v>0</v>
      </c>
      <c r="G25" s="21">
        <f t="shared" si="3"/>
        <v>1.64E-4</v>
      </c>
      <c r="I25" s="19">
        <v>16</v>
      </c>
      <c r="J25" s="20">
        <f t="shared" si="4"/>
        <v>0</v>
      </c>
      <c r="K25" s="20">
        <f t="shared" si="5"/>
        <v>0</v>
      </c>
      <c r="L25" s="20">
        <f t="shared" si="6"/>
        <v>0</v>
      </c>
      <c r="M25" s="20">
        <f t="shared" si="7"/>
        <v>0</v>
      </c>
      <c r="N25" s="20">
        <f t="shared" si="8"/>
        <v>0</v>
      </c>
      <c r="O25" s="21">
        <f t="shared" si="9"/>
        <v>8.8999999999999995E-5</v>
      </c>
    </row>
    <row r="26" spans="1:15">
      <c r="A26" s="19">
        <v>17</v>
      </c>
      <c r="B26" s="20">
        <f t="shared" si="10"/>
        <v>0</v>
      </c>
      <c r="C26" s="20">
        <f t="shared" si="11"/>
        <v>0</v>
      </c>
      <c r="D26" s="20">
        <f t="shared" si="0"/>
        <v>0</v>
      </c>
      <c r="E26" s="20">
        <f t="shared" si="1"/>
        <v>0</v>
      </c>
      <c r="F26" s="20">
        <f t="shared" si="2"/>
        <v>0</v>
      </c>
      <c r="G26" s="21">
        <f t="shared" si="3"/>
        <v>1.63E-4</v>
      </c>
      <c r="I26" s="19">
        <v>17</v>
      </c>
      <c r="J26" s="20">
        <f t="shared" si="4"/>
        <v>0</v>
      </c>
      <c r="K26" s="20">
        <f t="shared" si="5"/>
        <v>0</v>
      </c>
      <c r="L26" s="20">
        <f t="shared" si="6"/>
        <v>0</v>
      </c>
      <c r="M26" s="20">
        <f t="shared" si="7"/>
        <v>0</v>
      </c>
      <c r="N26" s="20">
        <f t="shared" si="8"/>
        <v>0</v>
      </c>
      <c r="O26" s="21">
        <f t="shared" si="9"/>
        <v>8.7999999999999998E-5</v>
      </c>
    </row>
    <row r="27" spans="1:15">
      <c r="A27" s="19">
        <v>18</v>
      </c>
      <c r="B27" s="20">
        <f t="shared" si="10"/>
        <v>0</v>
      </c>
      <c r="C27" s="20">
        <f t="shared" si="11"/>
        <v>0</v>
      </c>
      <c r="D27" s="20">
        <f t="shared" si="0"/>
        <v>0</v>
      </c>
      <c r="E27" s="20">
        <f t="shared" si="1"/>
        <v>0</v>
      </c>
      <c r="F27" s="20">
        <f t="shared" si="2"/>
        <v>0</v>
      </c>
      <c r="G27" s="21">
        <f t="shared" si="3"/>
        <v>1.6199999999999998E-4</v>
      </c>
      <c r="I27" s="19">
        <v>18</v>
      </c>
      <c r="J27" s="20">
        <f t="shared" si="4"/>
        <v>0</v>
      </c>
      <c r="K27" s="20">
        <f t="shared" si="5"/>
        <v>0</v>
      </c>
      <c r="L27" s="20">
        <f t="shared" si="6"/>
        <v>0</v>
      </c>
      <c r="M27" s="20">
        <f t="shared" si="7"/>
        <v>0</v>
      </c>
      <c r="N27" s="20">
        <f t="shared" si="8"/>
        <v>0</v>
      </c>
      <c r="O27" s="21">
        <f t="shared" si="9"/>
        <v>8.7000000000000001E-5</v>
      </c>
    </row>
    <row r="28" spans="1:15">
      <c r="A28" s="19">
        <v>19</v>
      </c>
      <c r="B28" s="20">
        <f t="shared" si="10"/>
        <v>0</v>
      </c>
      <c r="C28" s="20">
        <f t="shared" si="11"/>
        <v>0</v>
      </c>
      <c r="D28" s="20">
        <f t="shared" si="0"/>
        <v>0</v>
      </c>
      <c r="E28" s="20">
        <f t="shared" si="1"/>
        <v>0</v>
      </c>
      <c r="F28" s="20">
        <f t="shared" si="2"/>
        <v>0</v>
      </c>
      <c r="G28" s="21">
        <f t="shared" si="3"/>
        <v>1.6099999999999998E-4</v>
      </c>
      <c r="I28" s="19">
        <v>19</v>
      </c>
      <c r="J28" s="20">
        <f t="shared" si="4"/>
        <v>0</v>
      </c>
      <c r="K28" s="20">
        <f t="shared" si="5"/>
        <v>0</v>
      </c>
      <c r="L28" s="20">
        <f t="shared" si="6"/>
        <v>0</v>
      </c>
      <c r="M28" s="20">
        <f t="shared" si="7"/>
        <v>0</v>
      </c>
      <c r="N28" s="20">
        <f t="shared" si="8"/>
        <v>0</v>
      </c>
      <c r="O28" s="21">
        <f t="shared" si="9"/>
        <v>8.599999999999999E-5</v>
      </c>
    </row>
    <row r="29" spans="1:15">
      <c r="A29" s="19">
        <v>20</v>
      </c>
      <c r="B29" s="20">
        <f t="shared" si="10"/>
        <v>0</v>
      </c>
      <c r="C29" s="20">
        <f t="shared" si="11"/>
        <v>0</v>
      </c>
      <c r="D29" s="20">
        <f t="shared" si="0"/>
        <v>0</v>
      </c>
      <c r="E29" s="20">
        <f t="shared" si="1"/>
        <v>0</v>
      </c>
      <c r="F29" s="20">
        <f t="shared" si="2"/>
        <v>0</v>
      </c>
      <c r="G29" s="21">
        <f t="shared" si="3"/>
        <v>1.5999999999999999E-4</v>
      </c>
      <c r="I29" s="19">
        <v>20</v>
      </c>
      <c r="J29" s="20">
        <f t="shared" si="4"/>
        <v>0</v>
      </c>
      <c r="K29" s="20">
        <f t="shared" si="5"/>
        <v>0</v>
      </c>
      <c r="L29" s="20">
        <f t="shared" si="6"/>
        <v>0</v>
      </c>
      <c r="M29" s="20">
        <f t="shared" si="7"/>
        <v>0</v>
      </c>
      <c r="N29" s="20">
        <f t="shared" si="8"/>
        <v>0</v>
      </c>
      <c r="O29" s="21">
        <f t="shared" si="9"/>
        <v>8.4999999999999993E-5</v>
      </c>
    </row>
    <row r="30" spans="1:15">
      <c r="A30" s="19">
        <v>21</v>
      </c>
      <c r="B30" s="20">
        <f t="shared" si="10"/>
        <v>0</v>
      </c>
      <c r="C30" s="20">
        <f t="shared" si="11"/>
        <v>0</v>
      </c>
      <c r="D30" s="20">
        <f t="shared" si="0"/>
        <v>0</v>
      </c>
      <c r="E30" s="20">
        <f t="shared" si="1"/>
        <v>0</v>
      </c>
      <c r="F30" s="20">
        <f t="shared" si="2"/>
        <v>0</v>
      </c>
      <c r="G30" s="21">
        <f t="shared" si="3"/>
        <v>1.5899999999999999E-4</v>
      </c>
      <c r="I30" s="19">
        <v>21</v>
      </c>
      <c r="J30" s="20">
        <f t="shared" si="4"/>
        <v>0</v>
      </c>
      <c r="K30" s="20">
        <f t="shared" si="5"/>
        <v>0</v>
      </c>
      <c r="L30" s="20">
        <f t="shared" si="6"/>
        <v>0</v>
      </c>
      <c r="M30" s="20">
        <f t="shared" si="7"/>
        <v>0</v>
      </c>
      <c r="N30" s="20">
        <f t="shared" si="8"/>
        <v>0</v>
      </c>
      <c r="O30" s="21">
        <f t="shared" si="9"/>
        <v>8.3999999999999995E-5</v>
      </c>
    </row>
    <row r="31" spans="1:15">
      <c r="A31" s="19">
        <v>22</v>
      </c>
      <c r="B31" s="20">
        <f t="shared" si="10"/>
        <v>0</v>
      </c>
      <c r="C31" s="20">
        <f t="shared" si="11"/>
        <v>0</v>
      </c>
      <c r="D31" s="20">
        <f t="shared" si="0"/>
        <v>0</v>
      </c>
      <c r="E31" s="20">
        <f t="shared" si="1"/>
        <v>0</v>
      </c>
      <c r="F31" s="20">
        <f t="shared" si="2"/>
        <v>0</v>
      </c>
      <c r="G31" s="21">
        <f t="shared" si="3"/>
        <v>1.5799999999999999E-4</v>
      </c>
      <c r="I31" s="19">
        <v>22</v>
      </c>
      <c r="J31" s="20">
        <f t="shared" si="4"/>
        <v>0</v>
      </c>
      <c r="K31" s="20">
        <f t="shared" si="5"/>
        <v>0</v>
      </c>
      <c r="L31" s="20">
        <f t="shared" si="6"/>
        <v>0</v>
      </c>
      <c r="M31" s="20">
        <f t="shared" si="7"/>
        <v>0</v>
      </c>
      <c r="N31" s="20">
        <f t="shared" si="8"/>
        <v>0</v>
      </c>
      <c r="O31" s="21">
        <f t="shared" si="9"/>
        <v>8.2999999999999998E-5</v>
      </c>
    </row>
    <row r="32" spans="1:15" ht="15.75" customHeight="1">
      <c r="A32" s="19">
        <v>23</v>
      </c>
      <c r="B32" s="20">
        <f t="shared" si="10"/>
        <v>0</v>
      </c>
      <c r="C32" s="20">
        <f t="shared" si="11"/>
        <v>0</v>
      </c>
      <c r="D32" s="20">
        <f t="shared" si="0"/>
        <v>0</v>
      </c>
      <c r="E32" s="20">
        <f t="shared" si="1"/>
        <v>0</v>
      </c>
      <c r="F32" s="20">
        <f t="shared" si="2"/>
        <v>0</v>
      </c>
      <c r="G32" s="21">
        <f t="shared" si="3"/>
        <v>1.5699999999999999E-4</v>
      </c>
      <c r="I32" s="19">
        <v>23</v>
      </c>
      <c r="J32" s="20">
        <f t="shared" si="4"/>
        <v>0</v>
      </c>
      <c r="K32" s="20">
        <f t="shared" si="5"/>
        <v>0</v>
      </c>
      <c r="L32" s="20">
        <f t="shared" si="6"/>
        <v>0</v>
      </c>
      <c r="M32" s="20">
        <f t="shared" si="7"/>
        <v>0</v>
      </c>
      <c r="N32" s="20">
        <f t="shared" si="8"/>
        <v>0</v>
      </c>
      <c r="O32" s="21">
        <f t="shared" si="9"/>
        <v>8.2000000000000001E-5</v>
      </c>
    </row>
    <row r="33" spans="1:15">
      <c r="A33" s="19">
        <v>24</v>
      </c>
      <c r="B33" s="20">
        <f t="shared" si="10"/>
        <v>0</v>
      </c>
      <c r="C33" s="20">
        <f t="shared" si="11"/>
        <v>0</v>
      </c>
      <c r="D33" s="20">
        <f t="shared" si="0"/>
        <v>0</v>
      </c>
      <c r="E33" s="20">
        <f t="shared" si="1"/>
        <v>0</v>
      </c>
      <c r="F33" s="20">
        <f t="shared" si="2"/>
        <v>0</v>
      </c>
      <c r="G33" s="21">
        <f t="shared" si="3"/>
        <v>1.56E-4</v>
      </c>
      <c r="I33" s="19">
        <v>24</v>
      </c>
      <c r="J33" s="20">
        <f t="shared" si="4"/>
        <v>0</v>
      </c>
      <c r="K33" s="20">
        <f t="shared" si="5"/>
        <v>0</v>
      </c>
      <c r="L33" s="20">
        <f t="shared" si="6"/>
        <v>0</v>
      </c>
      <c r="M33" s="20">
        <f t="shared" si="7"/>
        <v>0</v>
      </c>
      <c r="N33" s="20">
        <f t="shared" si="8"/>
        <v>0</v>
      </c>
      <c r="O33" s="21">
        <f t="shared" si="9"/>
        <v>8.099999999999999E-5</v>
      </c>
    </row>
    <row r="34" spans="1:15">
      <c r="A34" s="19">
        <v>25</v>
      </c>
      <c r="B34" s="20">
        <f t="shared" si="10"/>
        <v>0</v>
      </c>
      <c r="C34" s="20">
        <f t="shared" si="11"/>
        <v>0</v>
      </c>
      <c r="D34" s="20">
        <f t="shared" si="0"/>
        <v>0</v>
      </c>
      <c r="E34" s="20">
        <f t="shared" si="1"/>
        <v>0</v>
      </c>
      <c r="F34" s="20">
        <f t="shared" si="2"/>
        <v>0</v>
      </c>
      <c r="G34" s="21">
        <f t="shared" si="3"/>
        <v>1.55E-4</v>
      </c>
      <c r="I34" s="19">
        <v>25</v>
      </c>
      <c r="J34" s="20">
        <f t="shared" si="4"/>
        <v>0</v>
      </c>
      <c r="K34" s="20">
        <f t="shared" si="5"/>
        <v>0</v>
      </c>
      <c r="L34" s="20">
        <f t="shared" si="6"/>
        <v>0</v>
      </c>
      <c r="M34" s="20">
        <f t="shared" si="7"/>
        <v>0</v>
      </c>
      <c r="N34" s="20">
        <f t="shared" si="8"/>
        <v>0</v>
      </c>
      <c r="O34" s="21">
        <f t="shared" si="9"/>
        <v>7.9999999999999993E-5</v>
      </c>
    </row>
    <row r="35" spans="1:15">
      <c r="A35" s="19">
        <v>26</v>
      </c>
      <c r="B35" s="20">
        <f t="shared" si="10"/>
        <v>0</v>
      </c>
      <c r="C35" s="20">
        <f t="shared" si="11"/>
        <v>0</v>
      </c>
      <c r="D35" s="20">
        <f t="shared" si="0"/>
        <v>0</v>
      </c>
      <c r="E35" s="20">
        <f t="shared" si="1"/>
        <v>0</v>
      </c>
      <c r="F35" s="20">
        <f t="shared" si="2"/>
        <v>0</v>
      </c>
      <c r="G35" s="21">
        <f t="shared" si="3"/>
        <v>1.54E-4</v>
      </c>
      <c r="I35" s="19">
        <v>26</v>
      </c>
      <c r="J35" s="20">
        <f t="shared" si="4"/>
        <v>0</v>
      </c>
      <c r="K35" s="20">
        <f t="shared" si="5"/>
        <v>0</v>
      </c>
      <c r="L35" s="20">
        <f t="shared" si="6"/>
        <v>0</v>
      </c>
      <c r="M35" s="20">
        <f t="shared" si="7"/>
        <v>0</v>
      </c>
      <c r="N35" s="20">
        <f t="shared" si="8"/>
        <v>0</v>
      </c>
      <c r="O35" s="21">
        <f t="shared" si="9"/>
        <v>7.8999999999999996E-5</v>
      </c>
    </row>
    <row r="36" spans="1:15">
      <c r="A36" s="19">
        <v>27</v>
      </c>
      <c r="B36" s="20">
        <f t="shared" si="10"/>
        <v>0</v>
      </c>
      <c r="C36" s="20">
        <f t="shared" si="11"/>
        <v>0</v>
      </c>
      <c r="D36" s="20">
        <f t="shared" si="0"/>
        <v>0</v>
      </c>
      <c r="E36" s="20">
        <f t="shared" si="1"/>
        <v>0</v>
      </c>
      <c r="F36" s="20">
        <f t="shared" si="2"/>
        <v>0</v>
      </c>
      <c r="G36" s="21">
        <f t="shared" si="3"/>
        <v>1.5300000000000001E-4</v>
      </c>
      <c r="I36" s="19">
        <v>27</v>
      </c>
      <c r="J36" s="20">
        <f t="shared" si="4"/>
        <v>0</v>
      </c>
      <c r="K36" s="20">
        <f t="shared" si="5"/>
        <v>0</v>
      </c>
      <c r="L36" s="20">
        <f t="shared" si="6"/>
        <v>0</v>
      </c>
      <c r="M36" s="20">
        <f t="shared" si="7"/>
        <v>0</v>
      </c>
      <c r="N36" s="20">
        <f t="shared" si="8"/>
        <v>0</v>
      </c>
      <c r="O36" s="21">
        <f t="shared" si="9"/>
        <v>7.7999999999999999E-5</v>
      </c>
    </row>
    <row r="37" spans="1:15">
      <c r="A37" s="19">
        <v>28</v>
      </c>
      <c r="B37" s="20">
        <f t="shared" si="10"/>
        <v>0</v>
      </c>
      <c r="C37" s="20">
        <f t="shared" si="11"/>
        <v>0</v>
      </c>
      <c r="D37" s="20">
        <f t="shared" si="0"/>
        <v>0</v>
      </c>
      <c r="E37" s="20">
        <f t="shared" si="1"/>
        <v>0</v>
      </c>
      <c r="F37" s="20">
        <f t="shared" si="2"/>
        <v>0</v>
      </c>
      <c r="G37" s="21">
        <f t="shared" si="3"/>
        <v>1.5199999999999998E-4</v>
      </c>
      <c r="I37" s="19">
        <v>28</v>
      </c>
      <c r="J37" s="20">
        <f t="shared" si="4"/>
        <v>0</v>
      </c>
      <c r="K37" s="20">
        <f t="shared" si="5"/>
        <v>0</v>
      </c>
      <c r="L37" s="20">
        <f t="shared" si="6"/>
        <v>0</v>
      </c>
      <c r="M37" s="20">
        <f t="shared" si="7"/>
        <v>0</v>
      </c>
      <c r="N37" s="20">
        <f t="shared" si="8"/>
        <v>0</v>
      </c>
      <c r="O37" s="21">
        <f t="shared" si="9"/>
        <v>7.7000000000000001E-5</v>
      </c>
    </row>
    <row r="38" spans="1:15">
      <c r="A38" s="19">
        <v>29</v>
      </c>
      <c r="B38" s="20">
        <f t="shared" si="10"/>
        <v>0</v>
      </c>
      <c r="C38" s="20">
        <f t="shared" si="11"/>
        <v>0</v>
      </c>
      <c r="D38" s="20">
        <f t="shared" si="0"/>
        <v>0</v>
      </c>
      <c r="E38" s="20">
        <f t="shared" si="1"/>
        <v>0</v>
      </c>
      <c r="F38" s="20">
        <f t="shared" si="2"/>
        <v>0</v>
      </c>
      <c r="G38" s="21">
        <f t="shared" si="3"/>
        <v>1.5099999999999998E-4</v>
      </c>
      <c r="I38" s="19">
        <v>29</v>
      </c>
      <c r="J38" s="20">
        <f t="shared" si="4"/>
        <v>0</v>
      </c>
      <c r="K38" s="20">
        <f t="shared" si="5"/>
        <v>0</v>
      </c>
      <c r="L38" s="20">
        <f t="shared" si="6"/>
        <v>0</v>
      </c>
      <c r="M38" s="20">
        <f t="shared" si="7"/>
        <v>0</v>
      </c>
      <c r="N38" s="20">
        <f t="shared" si="8"/>
        <v>0</v>
      </c>
      <c r="O38" s="21">
        <f t="shared" si="9"/>
        <v>7.5999999999999991E-5</v>
      </c>
    </row>
    <row r="39" spans="1:15">
      <c r="A39" s="19">
        <v>30</v>
      </c>
      <c r="B39" s="20">
        <f t="shared" si="10"/>
        <v>0</v>
      </c>
      <c r="C39" s="20">
        <f t="shared" si="11"/>
        <v>0</v>
      </c>
      <c r="D39" s="20">
        <f t="shared" si="0"/>
        <v>0</v>
      </c>
      <c r="E39" s="20">
        <f t="shared" si="1"/>
        <v>0</v>
      </c>
      <c r="F39" s="20">
        <f t="shared" si="2"/>
        <v>0</v>
      </c>
      <c r="G39" s="21">
        <f t="shared" si="3"/>
        <v>1.4999999999999999E-4</v>
      </c>
      <c r="I39" s="19">
        <v>30</v>
      </c>
      <c r="J39" s="20">
        <f t="shared" si="4"/>
        <v>0</v>
      </c>
      <c r="K39" s="20">
        <f t="shared" si="5"/>
        <v>0</v>
      </c>
      <c r="L39" s="20">
        <f t="shared" si="6"/>
        <v>0</v>
      </c>
      <c r="M39" s="20">
        <f t="shared" si="7"/>
        <v>0</v>
      </c>
      <c r="N39" s="20">
        <f t="shared" si="8"/>
        <v>0</v>
      </c>
      <c r="O39" s="21">
        <f t="shared" si="9"/>
        <v>7.4999999999999993E-5</v>
      </c>
    </row>
    <row r="40" spans="1:15">
      <c r="A40" s="19">
        <v>31</v>
      </c>
      <c r="B40" s="20">
        <f t="shared" si="10"/>
        <v>0</v>
      </c>
      <c r="C40" s="20">
        <f t="shared" si="11"/>
        <v>0</v>
      </c>
      <c r="D40" s="20">
        <f t="shared" si="0"/>
        <v>0</v>
      </c>
      <c r="E40" s="20">
        <f t="shared" si="1"/>
        <v>0</v>
      </c>
      <c r="F40" s="20">
        <f t="shared" si="2"/>
        <v>0</v>
      </c>
      <c r="G40" s="21">
        <f t="shared" si="3"/>
        <v>1.4899999999999999E-4</v>
      </c>
      <c r="I40" s="19">
        <v>31</v>
      </c>
      <c r="J40" s="20">
        <f t="shared" si="4"/>
        <v>0</v>
      </c>
      <c r="K40" s="20">
        <f t="shared" si="5"/>
        <v>0</v>
      </c>
      <c r="L40" s="20">
        <f t="shared" si="6"/>
        <v>0</v>
      </c>
      <c r="M40" s="20">
        <f t="shared" si="7"/>
        <v>0</v>
      </c>
      <c r="N40" s="20">
        <f t="shared" si="8"/>
        <v>0</v>
      </c>
      <c r="O40" s="21">
        <f t="shared" si="9"/>
        <v>7.3999999999999996E-5</v>
      </c>
    </row>
    <row r="41" spans="1:15">
      <c r="A41" s="19">
        <v>32</v>
      </c>
      <c r="B41" s="20">
        <f t="shared" si="10"/>
        <v>0</v>
      </c>
      <c r="C41" s="20">
        <f t="shared" si="11"/>
        <v>0</v>
      </c>
      <c r="D41" s="20">
        <f t="shared" si="0"/>
        <v>0</v>
      </c>
      <c r="E41" s="20">
        <f t="shared" si="1"/>
        <v>0</v>
      </c>
      <c r="F41" s="20">
        <f t="shared" si="2"/>
        <v>0</v>
      </c>
      <c r="G41" s="21">
        <f t="shared" si="3"/>
        <v>1.4799999999999999E-4</v>
      </c>
      <c r="I41" s="19">
        <v>32</v>
      </c>
      <c r="J41" s="20">
        <f t="shared" si="4"/>
        <v>0</v>
      </c>
      <c r="K41" s="20">
        <f t="shared" si="5"/>
        <v>0</v>
      </c>
      <c r="L41" s="20">
        <f t="shared" si="6"/>
        <v>0</v>
      </c>
      <c r="M41" s="20">
        <f t="shared" si="7"/>
        <v>0</v>
      </c>
      <c r="N41" s="20">
        <f t="shared" si="8"/>
        <v>0</v>
      </c>
      <c r="O41" s="21">
        <f t="shared" si="9"/>
        <v>7.2999999999999999E-5</v>
      </c>
    </row>
    <row r="42" spans="1:15">
      <c r="A42" s="19">
        <v>33</v>
      </c>
      <c r="B42" s="20">
        <f t="shared" si="10"/>
        <v>0</v>
      </c>
      <c r="C42" s="20">
        <f t="shared" si="11"/>
        <v>0</v>
      </c>
      <c r="D42" s="20">
        <f t="shared" ref="D42:D73" si="12">IF(G42="","",VLOOKUP(G42,calcm8,4,FALSE))</f>
        <v>0</v>
      </c>
      <c r="E42" s="20">
        <f t="shared" ref="E42:E73" si="13">IF(G42="","",VLOOKUP(G42,calcm8,5,FALSE))</f>
        <v>0</v>
      </c>
      <c r="F42" s="20">
        <f t="shared" ref="F42:F73" si="14">IF(G42="","",VLOOKUP(G42,calcm8,6,FALSE))</f>
        <v>0</v>
      </c>
      <c r="G42" s="21">
        <f t="shared" ref="G42:G73" si="15">IF(LARGE(pointm8,A42)=0,"",LARGE(pointm8,A42))</f>
        <v>1.47E-4</v>
      </c>
      <c r="I42" s="19">
        <v>33</v>
      </c>
      <c r="J42" s="20">
        <f t="shared" ref="J42:J73" si="16">IF(O42="","",VLOOKUP(O42,calcf8,2,FALSE))</f>
        <v>0</v>
      </c>
      <c r="K42" s="20">
        <f t="shared" ref="K42:K73" si="17">IF(O42="","",VLOOKUP(O42,calcf8,3,FALSE))</f>
        <v>0</v>
      </c>
      <c r="L42" s="20">
        <f t="shared" ref="L42:L73" si="18">IF(O42="","",VLOOKUP(O42,calcf8,4,FALSE))</f>
        <v>0</v>
      </c>
      <c r="M42" s="20">
        <f t="shared" ref="M42:M73" si="19">IF(O42="","",VLOOKUP(O42,calcf8,5,FALSE))</f>
        <v>0</v>
      </c>
      <c r="N42" s="20">
        <f t="shared" ref="N42:N73" si="20">IF(O42="","",VLOOKUP(O42,calcf8,6,FALSE))</f>
        <v>0</v>
      </c>
      <c r="O42" s="21">
        <f t="shared" ref="O42:O73" si="21">IF(LARGE(pointf8,I42)=0,"",LARGE(pointf8,I42))</f>
        <v>7.2000000000000002E-5</v>
      </c>
    </row>
    <row r="43" spans="1:15">
      <c r="A43" s="19">
        <v>34</v>
      </c>
      <c r="B43" s="20">
        <f t="shared" si="10"/>
        <v>0</v>
      </c>
      <c r="C43" s="20">
        <f t="shared" si="11"/>
        <v>0</v>
      </c>
      <c r="D43" s="20">
        <f t="shared" si="12"/>
        <v>0</v>
      </c>
      <c r="E43" s="20">
        <f t="shared" si="13"/>
        <v>0</v>
      </c>
      <c r="F43" s="20">
        <f t="shared" si="14"/>
        <v>0</v>
      </c>
      <c r="G43" s="21">
        <f t="shared" si="15"/>
        <v>1.46E-4</v>
      </c>
      <c r="I43" s="19">
        <v>34</v>
      </c>
      <c r="J43" s="20">
        <f t="shared" si="16"/>
        <v>0</v>
      </c>
      <c r="K43" s="20">
        <f t="shared" si="17"/>
        <v>0</v>
      </c>
      <c r="L43" s="20">
        <f t="shared" si="18"/>
        <v>0</v>
      </c>
      <c r="M43" s="20">
        <f t="shared" si="19"/>
        <v>0</v>
      </c>
      <c r="N43" s="20">
        <f t="shared" si="20"/>
        <v>0</v>
      </c>
      <c r="O43" s="21">
        <f t="shared" si="21"/>
        <v>7.1000000000000005E-5</v>
      </c>
    </row>
    <row r="44" spans="1:15">
      <c r="A44" s="19">
        <v>35</v>
      </c>
      <c r="B44" s="20">
        <f t="shared" si="10"/>
        <v>0</v>
      </c>
      <c r="C44" s="20">
        <f t="shared" si="11"/>
        <v>0</v>
      </c>
      <c r="D44" s="20">
        <f t="shared" si="12"/>
        <v>0</v>
      </c>
      <c r="E44" s="20">
        <f t="shared" si="13"/>
        <v>0</v>
      </c>
      <c r="F44" s="20">
        <f t="shared" si="14"/>
        <v>0</v>
      </c>
      <c r="G44" s="21">
        <f t="shared" si="15"/>
        <v>1.45E-4</v>
      </c>
      <c r="I44" s="19">
        <v>35</v>
      </c>
      <c r="J44" s="20">
        <f t="shared" si="16"/>
        <v>0</v>
      </c>
      <c r="K44" s="20">
        <f t="shared" si="17"/>
        <v>0</v>
      </c>
      <c r="L44" s="20">
        <f t="shared" si="18"/>
        <v>0</v>
      </c>
      <c r="M44" s="20">
        <f t="shared" si="19"/>
        <v>0</v>
      </c>
      <c r="N44" s="20">
        <f t="shared" si="20"/>
        <v>0</v>
      </c>
      <c r="O44" s="21">
        <f t="shared" si="21"/>
        <v>6.9999999999999994E-5</v>
      </c>
    </row>
    <row r="45" spans="1:15">
      <c r="A45" s="19">
        <v>36</v>
      </c>
      <c r="B45" s="20">
        <f t="shared" si="10"/>
        <v>0</v>
      </c>
      <c r="C45" s="20">
        <f t="shared" si="11"/>
        <v>0</v>
      </c>
      <c r="D45" s="20">
        <f t="shared" si="12"/>
        <v>0</v>
      </c>
      <c r="E45" s="20">
        <f t="shared" si="13"/>
        <v>0</v>
      </c>
      <c r="F45" s="20">
        <f t="shared" si="14"/>
        <v>0</v>
      </c>
      <c r="G45" s="21">
        <f t="shared" si="15"/>
        <v>1.44E-4</v>
      </c>
      <c r="I45" s="19">
        <v>36</v>
      </c>
      <c r="J45" s="20">
        <f t="shared" si="16"/>
        <v>0</v>
      </c>
      <c r="K45" s="20">
        <f t="shared" si="17"/>
        <v>0</v>
      </c>
      <c r="L45" s="20">
        <f t="shared" si="18"/>
        <v>0</v>
      </c>
      <c r="M45" s="20">
        <f t="shared" si="19"/>
        <v>0</v>
      </c>
      <c r="N45" s="20">
        <f t="shared" si="20"/>
        <v>0</v>
      </c>
      <c r="O45" s="21">
        <f t="shared" si="21"/>
        <v>6.8999999999999997E-5</v>
      </c>
    </row>
    <row r="46" spans="1:15">
      <c r="A46" s="19">
        <v>37</v>
      </c>
      <c r="B46" s="20">
        <f t="shared" si="10"/>
        <v>0</v>
      </c>
      <c r="C46" s="20">
        <f t="shared" si="11"/>
        <v>0</v>
      </c>
      <c r="D46" s="20">
        <f t="shared" si="12"/>
        <v>0</v>
      </c>
      <c r="E46" s="20">
        <f t="shared" si="13"/>
        <v>0</v>
      </c>
      <c r="F46" s="20">
        <f t="shared" si="14"/>
        <v>0</v>
      </c>
      <c r="G46" s="21">
        <f t="shared" si="15"/>
        <v>1.4300000000000001E-4</v>
      </c>
      <c r="I46" s="19">
        <v>37</v>
      </c>
      <c r="J46" s="20">
        <f t="shared" si="16"/>
        <v>0</v>
      </c>
      <c r="K46" s="20">
        <f t="shared" si="17"/>
        <v>0</v>
      </c>
      <c r="L46" s="20">
        <f t="shared" si="18"/>
        <v>0</v>
      </c>
      <c r="M46" s="20">
        <f t="shared" si="19"/>
        <v>0</v>
      </c>
      <c r="N46" s="20">
        <f t="shared" si="20"/>
        <v>0</v>
      </c>
      <c r="O46" s="21">
        <f t="shared" si="21"/>
        <v>6.7999999999999999E-5</v>
      </c>
    </row>
    <row r="47" spans="1:15">
      <c r="A47" s="19">
        <v>38</v>
      </c>
      <c r="B47" s="20">
        <f t="shared" si="10"/>
        <v>0</v>
      </c>
      <c r="C47" s="20">
        <f t="shared" si="11"/>
        <v>0</v>
      </c>
      <c r="D47" s="20">
        <f t="shared" si="12"/>
        <v>0</v>
      </c>
      <c r="E47" s="20">
        <f t="shared" si="13"/>
        <v>0</v>
      </c>
      <c r="F47" s="20">
        <f t="shared" si="14"/>
        <v>0</v>
      </c>
      <c r="G47" s="21">
        <f t="shared" si="15"/>
        <v>1.4199999999999998E-4</v>
      </c>
      <c r="I47" s="19">
        <v>38</v>
      </c>
      <c r="J47" s="20">
        <f t="shared" si="16"/>
        <v>0</v>
      </c>
      <c r="K47" s="20">
        <f t="shared" si="17"/>
        <v>0</v>
      </c>
      <c r="L47" s="20">
        <f t="shared" si="18"/>
        <v>0</v>
      </c>
      <c r="M47" s="20">
        <f t="shared" si="19"/>
        <v>0</v>
      </c>
      <c r="N47" s="20">
        <f t="shared" si="20"/>
        <v>0</v>
      </c>
      <c r="O47" s="21">
        <f t="shared" si="21"/>
        <v>6.7000000000000002E-5</v>
      </c>
    </row>
    <row r="48" spans="1:15">
      <c r="A48" s="19">
        <v>39</v>
      </c>
      <c r="B48" s="20">
        <f t="shared" si="10"/>
        <v>0</v>
      </c>
      <c r="C48" s="20">
        <f t="shared" si="11"/>
        <v>0</v>
      </c>
      <c r="D48" s="20">
        <f t="shared" si="12"/>
        <v>0</v>
      </c>
      <c r="E48" s="20">
        <f t="shared" si="13"/>
        <v>0</v>
      </c>
      <c r="F48" s="20">
        <f t="shared" si="14"/>
        <v>0</v>
      </c>
      <c r="G48" s="21">
        <f t="shared" si="15"/>
        <v>1.4099999999999998E-4</v>
      </c>
      <c r="I48" s="19">
        <v>39</v>
      </c>
      <c r="J48" s="20">
        <f t="shared" si="16"/>
        <v>0</v>
      </c>
      <c r="K48" s="20">
        <f t="shared" si="17"/>
        <v>0</v>
      </c>
      <c r="L48" s="20">
        <f t="shared" si="18"/>
        <v>0</v>
      </c>
      <c r="M48" s="20">
        <f t="shared" si="19"/>
        <v>0</v>
      </c>
      <c r="N48" s="20">
        <f t="shared" si="20"/>
        <v>0</v>
      </c>
      <c r="O48" s="21">
        <f t="shared" si="21"/>
        <v>6.6000000000000005E-5</v>
      </c>
    </row>
    <row r="49" spans="1:15">
      <c r="A49" s="19">
        <v>40</v>
      </c>
      <c r="B49" s="20">
        <f t="shared" si="10"/>
        <v>0</v>
      </c>
      <c r="C49" s="20">
        <f t="shared" si="11"/>
        <v>0</v>
      </c>
      <c r="D49" s="20">
        <f t="shared" si="12"/>
        <v>0</v>
      </c>
      <c r="E49" s="20">
        <f t="shared" si="13"/>
        <v>0</v>
      </c>
      <c r="F49" s="20">
        <f t="shared" si="14"/>
        <v>0</v>
      </c>
      <c r="G49" s="21">
        <f t="shared" si="15"/>
        <v>1.3999999999999999E-4</v>
      </c>
      <c r="I49" s="19">
        <v>40</v>
      </c>
      <c r="J49" s="20">
        <f t="shared" si="16"/>
        <v>0</v>
      </c>
      <c r="K49" s="20">
        <f t="shared" si="17"/>
        <v>0</v>
      </c>
      <c r="L49" s="20">
        <f t="shared" si="18"/>
        <v>0</v>
      </c>
      <c r="M49" s="20">
        <f t="shared" si="19"/>
        <v>0</v>
      </c>
      <c r="N49" s="20">
        <f t="shared" si="20"/>
        <v>0</v>
      </c>
      <c r="O49" s="21">
        <f t="shared" si="21"/>
        <v>6.4999999999999994E-5</v>
      </c>
    </row>
    <row r="50" spans="1:15">
      <c r="A50" s="19">
        <v>41</v>
      </c>
      <c r="B50" s="20">
        <f t="shared" si="10"/>
        <v>0</v>
      </c>
      <c r="C50" s="20">
        <f t="shared" si="11"/>
        <v>0</v>
      </c>
      <c r="D50" s="20">
        <f t="shared" si="12"/>
        <v>0</v>
      </c>
      <c r="E50" s="20">
        <f t="shared" si="13"/>
        <v>0</v>
      </c>
      <c r="F50" s="20">
        <f t="shared" si="14"/>
        <v>0</v>
      </c>
      <c r="G50" s="21">
        <f t="shared" si="15"/>
        <v>1.3899999999999999E-4</v>
      </c>
      <c r="I50" s="19">
        <v>41</v>
      </c>
      <c r="J50" s="20">
        <f t="shared" si="16"/>
        <v>0</v>
      </c>
      <c r="K50" s="20">
        <f t="shared" si="17"/>
        <v>0</v>
      </c>
      <c r="L50" s="20">
        <f t="shared" si="18"/>
        <v>0</v>
      </c>
      <c r="M50" s="20">
        <f t="shared" si="19"/>
        <v>0</v>
      </c>
      <c r="N50" s="20">
        <f t="shared" si="20"/>
        <v>0</v>
      </c>
      <c r="O50" s="21">
        <f t="shared" si="21"/>
        <v>6.3999999999999997E-5</v>
      </c>
    </row>
    <row r="51" spans="1:15">
      <c r="A51" s="19">
        <v>42</v>
      </c>
      <c r="B51" s="20">
        <f t="shared" si="10"/>
        <v>0</v>
      </c>
      <c r="C51" s="20">
        <f t="shared" si="11"/>
        <v>0</v>
      </c>
      <c r="D51" s="20">
        <f t="shared" si="12"/>
        <v>0</v>
      </c>
      <c r="E51" s="20">
        <f t="shared" si="13"/>
        <v>0</v>
      </c>
      <c r="F51" s="20">
        <f t="shared" si="14"/>
        <v>0</v>
      </c>
      <c r="G51" s="21">
        <f t="shared" si="15"/>
        <v>1.3799999999999999E-4</v>
      </c>
      <c r="I51" s="19">
        <v>42</v>
      </c>
      <c r="J51" s="20">
        <f t="shared" si="16"/>
        <v>0</v>
      </c>
      <c r="K51" s="20">
        <f t="shared" si="17"/>
        <v>0</v>
      </c>
      <c r="L51" s="20">
        <f t="shared" si="18"/>
        <v>0</v>
      </c>
      <c r="M51" s="20">
        <f t="shared" si="19"/>
        <v>0</v>
      </c>
      <c r="N51" s="20">
        <f t="shared" si="20"/>
        <v>0</v>
      </c>
      <c r="O51" s="21">
        <f t="shared" si="21"/>
        <v>6.3E-5</v>
      </c>
    </row>
    <row r="52" spans="1:15">
      <c r="A52" s="19">
        <v>43</v>
      </c>
      <c r="B52" s="20">
        <f t="shared" si="10"/>
        <v>0</v>
      </c>
      <c r="C52" s="20">
        <f t="shared" si="11"/>
        <v>0</v>
      </c>
      <c r="D52" s="20">
        <f t="shared" si="12"/>
        <v>0</v>
      </c>
      <c r="E52" s="20">
        <f t="shared" si="13"/>
        <v>0</v>
      </c>
      <c r="F52" s="20">
        <f t="shared" si="14"/>
        <v>0</v>
      </c>
      <c r="G52" s="21">
        <f t="shared" si="15"/>
        <v>1.37E-4</v>
      </c>
      <c r="I52" s="19">
        <v>43</v>
      </c>
      <c r="J52" s="20">
        <f t="shared" si="16"/>
        <v>0</v>
      </c>
      <c r="K52" s="20">
        <f t="shared" si="17"/>
        <v>0</v>
      </c>
      <c r="L52" s="20">
        <f t="shared" si="18"/>
        <v>0</v>
      </c>
      <c r="M52" s="20">
        <f t="shared" si="19"/>
        <v>0</v>
      </c>
      <c r="N52" s="20">
        <f t="shared" si="20"/>
        <v>0</v>
      </c>
      <c r="O52" s="21">
        <f t="shared" si="21"/>
        <v>6.2000000000000003E-5</v>
      </c>
    </row>
    <row r="53" spans="1:15">
      <c r="A53" s="19">
        <v>44</v>
      </c>
      <c r="B53" s="20">
        <f t="shared" si="10"/>
        <v>0</v>
      </c>
      <c r="C53" s="20">
        <f t="shared" si="11"/>
        <v>0</v>
      </c>
      <c r="D53" s="20">
        <f t="shared" si="12"/>
        <v>0</v>
      </c>
      <c r="E53" s="20">
        <f t="shared" si="13"/>
        <v>0</v>
      </c>
      <c r="F53" s="20">
        <f t="shared" si="14"/>
        <v>0</v>
      </c>
      <c r="G53" s="21">
        <f t="shared" si="15"/>
        <v>1.36E-4</v>
      </c>
      <c r="I53" s="19">
        <v>44</v>
      </c>
      <c r="J53" s="20">
        <f t="shared" si="16"/>
        <v>0</v>
      </c>
      <c r="K53" s="20">
        <f t="shared" si="17"/>
        <v>0</v>
      </c>
      <c r="L53" s="20">
        <f t="shared" si="18"/>
        <v>0</v>
      </c>
      <c r="M53" s="20">
        <f t="shared" si="19"/>
        <v>0</v>
      </c>
      <c r="N53" s="20">
        <f t="shared" si="20"/>
        <v>0</v>
      </c>
      <c r="O53" s="21">
        <f t="shared" si="21"/>
        <v>6.0999999999999999E-5</v>
      </c>
    </row>
    <row r="54" spans="1:15">
      <c r="A54" s="19">
        <v>45</v>
      </c>
      <c r="B54" s="20">
        <f t="shared" si="10"/>
        <v>0</v>
      </c>
      <c r="C54" s="20">
        <f t="shared" si="11"/>
        <v>0</v>
      </c>
      <c r="D54" s="20">
        <f t="shared" si="12"/>
        <v>0</v>
      </c>
      <c r="E54" s="20">
        <f t="shared" si="13"/>
        <v>0</v>
      </c>
      <c r="F54" s="20">
        <f t="shared" si="14"/>
        <v>0</v>
      </c>
      <c r="G54" s="21">
        <f t="shared" si="15"/>
        <v>1.35E-4</v>
      </c>
      <c r="I54" s="19">
        <v>45</v>
      </c>
      <c r="J54" s="20">
        <f t="shared" si="16"/>
        <v>0</v>
      </c>
      <c r="K54" s="20">
        <f t="shared" si="17"/>
        <v>0</v>
      </c>
      <c r="L54" s="20">
        <f t="shared" si="18"/>
        <v>0</v>
      </c>
      <c r="M54" s="20">
        <f t="shared" si="19"/>
        <v>0</v>
      </c>
      <c r="N54" s="20">
        <f t="shared" si="20"/>
        <v>0</v>
      </c>
      <c r="O54" s="21">
        <f t="shared" si="21"/>
        <v>5.9999999999999995E-5</v>
      </c>
    </row>
    <row r="55" spans="1:15">
      <c r="A55" s="19">
        <v>46</v>
      </c>
      <c r="B55" s="20">
        <f t="shared" si="10"/>
        <v>0</v>
      </c>
      <c r="C55" s="20">
        <f t="shared" si="11"/>
        <v>0</v>
      </c>
      <c r="D55" s="20">
        <f t="shared" si="12"/>
        <v>0</v>
      </c>
      <c r="E55" s="20">
        <f t="shared" si="13"/>
        <v>0</v>
      </c>
      <c r="F55" s="20">
        <f t="shared" si="14"/>
        <v>0</v>
      </c>
      <c r="G55" s="21">
        <f t="shared" si="15"/>
        <v>1.34E-4</v>
      </c>
      <c r="I55" s="19">
        <v>46</v>
      </c>
      <c r="J55" s="20">
        <f t="shared" si="16"/>
        <v>0</v>
      </c>
      <c r="K55" s="20">
        <f t="shared" si="17"/>
        <v>0</v>
      </c>
      <c r="L55" s="20">
        <f t="shared" si="18"/>
        <v>0</v>
      </c>
      <c r="M55" s="20">
        <f t="shared" si="19"/>
        <v>0</v>
      </c>
      <c r="N55" s="20">
        <f t="shared" si="20"/>
        <v>0</v>
      </c>
      <c r="O55" s="21">
        <f t="shared" si="21"/>
        <v>5.8999999999999998E-5</v>
      </c>
    </row>
    <row r="56" spans="1:15">
      <c r="A56" s="19">
        <v>47</v>
      </c>
      <c r="B56" s="20">
        <f t="shared" si="10"/>
        <v>0</v>
      </c>
      <c r="C56" s="20">
        <f t="shared" si="11"/>
        <v>0</v>
      </c>
      <c r="D56" s="20">
        <f t="shared" si="12"/>
        <v>0</v>
      </c>
      <c r="E56" s="20">
        <f t="shared" si="13"/>
        <v>0</v>
      </c>
      <c r="F56" s="20">
        <f t="shared" si="14"/>
        <v>0</v>
      </c>
      <c r="G56" s="21">
        <f t="shared" si="15"/>
        <v>1.3299999999999998E-4</v>
      </c>
      <c r="I56" s="19">
        <v>47</v>
      </c>
      <c r="J56" s="20">
        <f t="shared" si="16"/>
        <v>0</v>
      </c>
      <c r="K56" s="20">
        <f t="shared" si="17"/>
        <v>0</v>
      </c>
      <c r="L56" s="20">
        <f t="shared" si="18"/>
        <v>0</v>
      </c>
      <c r="M56" s="20">
        <f t="shared" si="19"/>
        <v>0</v>
      </c>
      <c r="N56" s="20">
        <f t="shared" si="20"/>
        <v>0</v>
      </c>
      <c r="O56" s="21">
        <f t="shared" si="21"/>
        <v>5.8E-5</v>
      </c>
    </row>
    <row r="57" spans="1:15">
      <c r="A57" s="19">
        <v>48</v>
      </c>
      <c r="B57" s="20">
        <f t="shared" si="10"/>
        <v>0</v>
      </c>
      <c r="C57" s="20">
        <f t="shared" si="11"/>
        <v>0</v>
      </c>
      <c r="D57" s="20">
        <f t="shared" si="12"/>
        <v>0</v>
      </c>
      <c r="E57" s="20">
        <f t="shared" si="13"/>
        <v>0</v>
      </c>
      <c r="F57" s="20">
        <f t="shared" si="14"/>
        <v>0</v>
      </c>
      <c r="G57" s="21">
        <f t="shared" si="15"/>
        <v>1.3200000000000001E-4</v>
      </c>
      <c r="I57" s="19">
        <v>48</v>
      </c>
      <c r="J57" s="20">
        <f t="shared" si="16"/>
        <v>0</v>
      </c>
      <c r="K57" s="20">
        <f t="shared" si="17"/>
        <v>0</v>
      </c>
      <c r="L57" s="20">
        <f t="shared" si="18"/>
        <v>0</v>
      </c>
      <c r="M57" s="20">
        <f t="shared" si="19"/>
        <v>0</v>
      </c>
      <c r="N57" s="20">
        <f t="shared" si="20"/>
        <v>0</v>
      </c>
      <c r="O57" s="21">
        <f t="shared" si="21"/>
        <v>5.6999999999999996E-5</v>
      </c>
    </row>
    <row r="58" spans="1:15">
      <c r="A58" s="19">
        <v>49</v>
      </c>
      <c r="B58" s="20">
        <f t="shared" si="10"/>
        <v>0</v>
      </c>
      <c r="C58" s="20">
        <f t="shared" si="11"/>
        <v>0</v>
      </c>
      <c r="D58" s="20">
        <f t="shared" si="12"/>
        <v>0</v>
      </c>
      <c r="E58" s="20">
        <f t="shared" si="13"/>
        <v>0</v>
      </c>
      <c r="F58" s="20">
        <f t="shared" si="14"/>
        <v>0</v>
      </c>
      <c r="G58" s="21">
        <f t="shared" si="15"/>
        <v>1.3100000000000001E-4</v>
      </c>
      <c r="I58" s="19">
        <v>49</v>
      </c>
      <c r="J58" s="20">
        <f t="shared" si="16"/>
        <v>0</v>
      </c>
      <c r="K58" s="20">
        <f t="shared" si="17"/>
        <v>0</v>
      </c>
      <c r="L58" s="20">
        <f t="shared" si="18"/>
        <v>0</v>
      </c>
      <c r="M58" s="20">
        <f t="shared" si="19"/>
        <v>0</v>
      </c>
      <c r="N58" s="20">
        <f t="shared" si="20"/>
        <v>0</v>
      </c>
      <c r="O58" s="21">
        <f t="shared" si="21"/>
        <v>5.5999999999999999E-5</v>
      </c>
    </row>
    <row r="59" spans="1:15">
      <c r="A59" s="19">
        <v>50</v>
      </c>
      <c r="B59" s="20">
        <f t="shared" si="10"/>
        <v>0</v>
      </c>
      <c r="C59" s="20">
        <f t="shared" si="11"/>
        <v>0</v>
      </c>
      <c r="D59" s="20">
        <f t="shared" si="12"/>
        <v>0</v>
      </c>
      <c r="E59" s="20">
        <f t="shared" si="13"/>
        <v>0</v>
      </c>
      <c r="F59" s="20">
        <f t="shared" si="14"/>
        <v>0</v>
      </c>
      <c r="G59" s="21">
        <f t="shared" si="15"/>
        <v>1.2999999999999999E-4</v>
      </c>
      <c r="I59" s="19">
        <v>50</v>
      </c>
      <c r="J59" s="20">
        <f t="shared" si="16"/>
        <v>0</v>
      </c>
      <c r="K59" s="20">
        <f t="shared" si="17"/>
        <v>0</v>
      </c>
      <c r="L59" s="20">
        <f t="shared" si="18"/>
        <v>0</v>
      </c>
      <c r="M59" s="20">
        <f t="shared" si="19"/>
        <v>0</v>
      </c>
      <c r="N59" s="20">
        <f t="shared" si="20"/>
        <v>0</v>
      </c>
      <c r="O59" s="21">
        <f t="shared" si="21"/>
        <v>5.4999999999999995E-5</v>
      </c>
    </row>
    <row r="60" spans="1:15">
      <c r="A60" s="19">
        <v>51</v>
      </c>
      <c r="B60" s="20">
        <f t="shared" si="10"/>
        <v>0</v>
      </c>
      <c r="C60" s="20">
        <f t="shared" si="11"/>
        <v>0</v>
      </c>
      <c r="D60" s="20">
        <f t="shared" si="12"/>
        <v>0</v>
      </c>
      <c r="E60" s="20">
        <f t="shared" si="13"/>
        <v>0</v>
      </c>
      <c r="F60" s="20">
        <f t="shared" si="14"/>
        <v>0</v>
      </c>
      <c r="G60" s="21">
        <f t="shared" si="15"/>
        <v>1.2899999999999999E-4</v>
      </c>
      <c r="I60" s="19">
        <v>51</v>
      </c>
      <c r="J60" s="20">
        <f t="shared" si="16"/>
        <v>0</v>
      </c>
      <c r="K60" s="20">
        <f t="shared" si="17"/>
        <v>0</v>
      </c>
      <c r="L60" s="20">
        <f t="shared" si="18"/>
        <v>0</v>
      </c>
      <c r="M60" s="20">
        <f t="shared" si="19"/>
        <v>0</v>
      </c>
      <c r="N60" s="20">
        <f t="shared" si="20"/>
        <v>0</v>
      </c>
      <c r="O60" s="21">
        <f t="shared" si="21"/>
        <v>5.3999999999999998E-5</v>
      </c>
    </row>
    <row r="61" spans="1:15">
      <c r="A61" s="19">
        <v>52</v>
      </c>
      <c r="B61" s="20">
        <f t="shared" si="10"/>
        <v>0</v>
      </c>
      <c r="C61" s="20">
        <f t="shared" si="11"/>
        <v>0</v>
      </c>
      <c r="D61" s="20">
        <f t="shared" si="12"/>
        <v>0</v>
      </c>
      <c r="E61" s="20">
        <f t="shared" si="13"/>
        <v>0</v>
      </c>
      <c r="F61" s="20">
        <f t="shared" si="14"/>
        <v>0</v>
      </c>
      <c r="G61" s="21">
        <f t="shared" si="15"/>
        <v>1.2799999999999999E-4</v>
      </c>
      <c r="I61" s="19">
        <v>52</v>
      </c>
      <c r="J61" s="20">
        <f t="shared" si="16"/>
        <v>0</v>
      </c>
      <c r="K61" s="20">
        <f t="shared" si="17"/>
        <v>0</v>
      </c>
      <c r="L61" s="20">
        <f t="shared" si="18"/>
        <v>0</v>
      </c>
      <c r="M61" s="20">
        <f t="shared" si="19"/>
        <v>0</v>
      </c>
      <c r="N61" s="20">
        <f t="shared" si="20"/>
        <v>0</v>
      </c>
      <c r="O61" s="21">
        <f t="shared" si="21"/>
        <v>5.2999999999999994E-5</v>
      </c>
    </row>
    <row r="62" spans="1:15">
      <c r="A62" s="19">
        <v>53</v>
      </c>
      <c r="B62" s="20">
        <f t="shared" si="10"/>
        <v>0</v>
      </c>
      <c r="C62" s="20">
        <f t="shared" si="11"/>
        <v>0</v>
      </c>
      <c r="D62" s="20">
        <f t="shared" si="12"/>
        <v>0</v>
      </c>
      <c r="E62" s="20">
        <f t="shared" si="13"/>
        <v>0</v>
      </c>
      <c r="F62" s="20">
        <f t="shared" si="14"/>
        <v>0</v>
      </c>
      <c r="G62" s="21">
        <f t="shared" si="15"/>
        <v>1.27E-4</v>
      </c>
      <c r="I62" s="19">
        <v>53</v>
      </c>
      <c r="J62" s="20">
        <f t="shared" si="16"/>
        <v>0</v>
      </c>
      <c r="K62" s="20">
        <f t="shared" si="17"/>
        <v>0</v>
      </c>
      <c r="L62" s="20">
        <f t="shared" si="18"/>
        <v>0</v>
      </c>
      <c r="M62" s="20">
        <f t="shared" si="19"/>
        <v>0</v>
      </c>
      <c r="N62" s="20">
        <f t="shared" si="20"/>
        <v>0</v>
      </c>
      <c r="O62" s="21">
        <f t="shared" si="21"/>
        <v>5.1999999999999997E-5</v>
      </c>
    </row>
    <row r="63" spans="1:15">
      <c r="A63" s="19">
        <v>54</v>
      </c>
      <c r="B63" s="20">
        <f t="shared" si="10"/>
        <v>0</v>
      </c>
      <c r="C63" s="20">
        <f t="shared" si="11"/>
        <v>0</v>
      </c>
      <c r="D63" s="20">
        <f t="shared" si="12"/>
        <v>0</v>
      </c>
      <c r="E63" s="20">
        <f t="shared" si="13"/>
        <v>0</v>
      </c>
      <c r="F63" s="20">
        <f t="shared" si="14"/>
        <v>0</v>
      </c>
      <c r="G63" s="21">
        <f t="shared" si="15"/>
        <v>1.26E-4</v>
      </c>
      <c r="I63" s="19">
        <v>54</v>
      </c>
      <c r="J63" s="20">
        <f t="shared" si="16"/>
        <v>0</v>
      </c>
      <c r="K63" s="20">
        <f t="shared" si="17"/>
        <v>0</v>
      </c>
      <c r="L63" s="20">
        <f t="shared" si="18"/>
        <v>0</v>
      </c>
      <c r="M63" s="20">
        <f t="shared" si="19"/>
        <v>0</v>
      </c>
      <c r="N63" s="20">
        <f t="shared" si="20"/>
        <v>0</v>
      </c>
      <c r="O63" s="21">
        <f t="shared" si="21"/>
        <v>5.1E-5</v>
      </c>
    </row>
    <row r="64" spans="1:15">
      <c r="A64" s="19">
        <v>55</v>
      </c>
      <c r="B64" s="20">
        <f t="shared" si="10"/>
        <v>0</v>
      </c>
      <c r="C64" s="20">
        <f t="shared" si="11"/>
        <v>0</v>
      </c>
      <c r="D64" s="20">
        <f t="shared" si="12"/>
        <v>0</v>
      </c>
      <c r="E64" s="20">
        <f t="shared" si="13"/>
        <v>0</v>
      </c>
      <c r="F64" s="20">
        <f t="shared" si="14"/>
        <v>0</v>
      </c>
      <c r="G64" s="21">
        <f t="shared" si="15"/>
        <v>1.25E-4</v>
      </c>
      <c r="I64" s="19">
        <v>55</v>
      </c>
      <c r="J64" s="20">
        <f t="shared" si="16"/>
        <v>0</v>
      </c>
      <c r="K64" s="20">
        <f t="shared" si="17"/>
        <v>0</v>
      </c>
      <c r="L64" s="20">
        <f t="shared" si="18"/>
        <v>0</v>
      </c>
      <c r="M64" s="20">
        <f t="shared" si="19"/>
        <v>0</v>
      </c>
      <c r="N64" s="20">
        <f t="shared" si="20"/>
        <v>0</v>
      </c>
      <c r="O64" s="21">
        <f t="shared" si="21"/>
        <v>4.9999999999999996E-5</v>
      </c>
    </row>
    <row r="65" spans="1:15">
      <c r="A65" s="19">
        <v>56</v>
      </c>
      <c r="B65" s="20">
        <f t="shared" si="10"/>
        <v>0</v>
      </c>
      <c r="C65" s="20">
        <f t="shared" si="11"/>
        <v>0</v>
      </c>
      <c r="D65" s="20">
        <f t="shared" si="12"/>
        <v>0</v>
      </c>
      <c r="E65" s="20">
        <f t="shared" si="13"/>
        <v>0</v>
      </c>
      <c r="F65" s="20">
        <f t="shared" si="14"/>
        <v>0</v>
      </c>
      <c r="G65" s="21">
        <f t="shared" si="15"/>
        <v>1.2400000000000001E-4</v>
      </c>
      <c r="I65" s="19">
        <v>56</v>
      </c>
      <c r="J65" s="20">
        <f t="shared" si="16"/>
        <v>0</v>
      </c>
      <c r="K65" s="20">
        <f t="shared" si="17"/>
        <v>0</v>
      </c>
      <c r="L65" s="20">
        <f t="shared" si="18"/>
        <v>0</v>
      </c>
      <c r="M65" s="20">
        <f t="shared" si="19"/>
        <v>0</v>
      </c>
      <c r="N65" s="20">
        <f t="shared" si="20"/>
        <v>0</v>
      </c>
      <c r="O65" s="21">
        <f t="shared" si="21"/>
        <v>4.8999999999999998E-5</v>
      </c>
    </row>
    <row r="66" spans="1:15">
      <c r="A66" s="19">
        <v>57</v>
      </c>
      <c r="B66" s="20">
        <f t="shared" si="10"/>
        <v>0</v>
      </c>
      <c r="C66" s="20">
        <f t="shared" si="11"/>
        <v>0</v>
      </c>
      <c r="D66" s="20">
        <f t="shared" si="12"/>
        <v>0</v>
      </c>
      <c r="E66" s="20">
        <f t="shared" si="13"/>
        <v>0</v>
      </c>
      <c r="F66" s="20">
        <f t="shared" si="14"/>
        <v>0</v>
      </c>
      <c r="G66" s="21">
        <f t="shared" si="15"/>
        <v>1.2300000000000001E-4</v>
      </c>
      <c r="I66" s="19">
        <v>57</v>
      </c>
      <c r="J66" s="20">
        <f t="shared" si="16"/>
        <v>0</v>
      </c>
      <c r="K66" s="20">
        <f t="shared" si="17"/>
        <v>0</v>
      </c>
      <c r="L66" s="20">
        <f t="shared" si="18"/>
        <v>0</v>
      </c>
      <c r="M66" s="20">
        <f t="shared" si="19"/>
        <v>0</v>
      </c>
      <c r="N66" s="20">
        <f t="shared" si="20"/>
        <v>0</v>
      </c>
      <c r="O66" s="21">
        <f t="shared" si="21"/>
        <v>4.7999999999999994E-5</v>
      </c>
    </row>
    <row r="67" spans="1:15">
      <c r="A67" s="19">
        <v>58</v>
      </c>
      <c r="B67" s="20">
        <f t="shared" si="10"/>
        <v>0</v>
      </c>
      <c r="C67" s="20">
        <f t="shared" si="11"/>
        <v>0</v>
      </c>
      <c r="D67" s="20">
        <f t="shared" si="12"/>
        <v>0</v>
      </c>
      <c r="E67" s="20">
        <f t="shared" si="13"/>
        <v>0</v>
      </c>
      <c r="F67" s="20">
        <f t="shared" si="14"/>
        <v>0</v>
      </c>
      <c r="G67" s="21">
        <f t="shared" si="15"/>
        <v>1.22E-4</v>
      </c>
      <c r="I67" s="19">
        <v>58</v>
      </c>
      <c r="J67" s="20">
        <f t="shared" si="16"/>
        <v>0</v>
      </c>
      <c r="K67" s="20">
        <f t="shared" si="17"/>
        <v>0</v>
      </c>
      <c r="L67" s="20">
        <f t="shared" si="18"/>
        <v>0</v>
      </c>
      <c r="M67" s="20">
        <f t="shared" si="19"/>
        <v>0</v>
      </c>
      <c r="N67" s="20">
        <f t="shared" si="20"/>
        <v>0</v>
      </c>
      <c r="O67" s="21">
        <f t="shared" si="21"/>
        <v>4.6999999999999997E-5</v>
      </c>
    </row>
    <row r="68" spans="1:15">
      <c r="A68" s="19">
        <v>59</v>
      </c>
      <c r="B68" s="20">
        <f t="shared" si="10"/>
        <v>0</v>
      </c>
      <c r="C68" s="20">
        <f t="shared" si="11"/>
        <v>0</v>
      </c>
      <c r="D68" s="20">
        <f t="shared" si="12"/>
        <v>0</v>
      </c>
      <c r="E68" s="20">
        <f t="shared" si="13"/>
        <v>0</v>
      </c>
      <c r="F68" s="20">
        <f t="shared" si="14"/>
        <v>0</v>
      </c>
      <c r="G68" s="21">
        <f t="shared" si="15"/>
        <v>1.21E-4</v>
      </c>
      <c r="I68" s="19">
        <v>59</v>
      </c>
      <c r="J68" s="20">
        <f t="shared" si="16"/>
        <v>0</v>
      </c>
      <c r="K68" s="20">
        <f t="shared" si="17"/>
        <v>0</v>
      </c>
      <c r="L68" s="20">
        <f t="shared" si="18"/>
        <v>0</v>
      </c>
      <c r="M68" s="20">
        <f t="shared" si="19"/>
        <v>0</v>
      </c>
      <c r="N68" s="20">
        <f t="shared" si="20"/>
        <v>0</v>
      </c>
      <c r="O68" s="21">
        <f t="shared" si="21"/>
        <v>4.6E-5</v>
      </c>
    </row>
    <row r="69" spans="1:15">
      <c r="A69" s="19">
        <v>60</v>
      </c>
      <c r="B69" s="20">
        <f t="shared" si="10"/>
        <v>0</v>
      </c>
      <c r="C69" s="20">
        <f t="shared" si="11"/>
        <v>0</v>
      </c>
      <c r="D69" s="20">
        <f t="shared" si="12"/>
        <v>0</v>
      </c>
      <c r="E69" s="20">
        <f t="shared" si="13"/>
        <v>0</v>
      </c>
      <c r="F69" s="20">
        <f t="shared" si="14"/>
        <v>0</v>
      </c>
      <c r="G69" s="21">
        <f t="shared" si="15"/>
        <v>1.1999999999999999E-4</v>
      </c>
      <c r="I69" s="19">
        <v>60</v>
      </c>
      <c r="J69" s="20">
        <f t="shared" si="16"/>
        <v>0</v>
      </c>
      <c r="K69" s="20">
        <f t="shared" si="17"/>
        <v>0</v>
      </c>
      <c r="L69" s="20">
        <f t="shared" si="18"/>
        <v>0</v>
      </c>
      <c r="M69" s="20">
        <f t="shared" si="19"/>
        <v>0</v>
      </c>
      <c r="N69" s="20">
        <f t="shared" si="20"/>
        <v>0</v>
      </c>
      <c r="O69" s="21">
        <f t="shared" si="21"/>
        <v>4.4999999999999996E-5</v>
      </c>
    </row>
    <row r="70" spans="1:15">
      <c r="A70" s="19">
        <v>61</v>
      </c>
      <c r="B70" s="20">
        <f t="shared" si="10"/>
        <v>0</v>
      </c>
      <c r="C70" s="20">
        <f t="shared" si="11"/>
        <v>0</v>
      </c>
      <c r="D70" s="20">
        <f t="shared" si="12"/>
        <v>0</v>
      </c>
      <c r="E70" s="20">
        <f t="shared" si="13"/>
        <v>0</v>
      </c>
      <c r="F70" s="20">
        <f t="shared" si="14"/>
        <v>0</v>
      </c>
      <c r="G70" s="21">
        <f t="shared" si="15"/>
        <v>1.1899999999999999E-4</v>
      </c>
      <c r="I70" s="19">
        <v>61</v>
      </c>
      <c r="J70" s="20">
        <f t="shared" si="16"/>
        <v>0</v>
      </c>
      <c r="K70" s="20">
        <f t="shared" si="17"/>
        <v>0</v>
      </c>
      <c r="L70" s="20">
        <f t="shared" si="18"/>
        <v>0</v>
      </c>
      <c r="M70" s="20">
        <f t="shared" si="19"/>
        <v>0</v>
      </c>
      <c r="N70" s="20">
        <f t="shared" si="20"/>
        <v>0</v>
      </c>
      <c r="O70" s="21">
        <f t="shared" si="21"/>
        <v>4.3999999999999999E-5</v>
      </c>
    </row>
    <row r="71" spans="1:15">
      <c r="A71" s="19">
        <v>62</v>
      </c>
      <c r="B71" s="20">
        <f t="shared" si="10"/>
        <v>0</v>
      </c>
      <c r="C71" s="20">
        <f t="shared" si="11"/>
        <v>0</v>
      </c>
      <c r="D71" s="20">
        <f t="shared" si="12"/>
        <v>0</v>
      </c>
      <c r="E71" s="20">
        <f t="shared" si="13"/>
        <v>0</v>
      </c>
      <c r="F71" s="20">
        <f t="shared" si="14"/>
        <v>0</v>
      </c>
      <c r="G71" s="21">
        <f t="shared" si="15"/>
        <v>1.18E-4</v>
      </c>
      <c r="I71" s="19">
        <v>62</v>
      </c>
      <c r="J71" s="20">
        <f t="shared" si="16"/>
        <v>0</v>
      </c>
      <c r="K71" s="20">
        <f t="shared" si="17"/>
        <v>0</v>
      </c>
      <c r="L71" s="20">
        <f t="shared" si="18"/>
        <v>0</v>
      </c>
      <c r="M71" s="20">
        <f t="shared" si="19"/>
        <v>0</v>
      </c>
      <c r="N71" s="20">
        <f t="shared" si="20"/>
        <v>0</v>
      </c>
      <c r="O71" s="21">
        <f t="shared" si="21"/>
        <v>4.2999999999999995E-5</v>
      </c>
    </row>
    <row r="72" spans="1:15">
      <c r="A72" s="19">
        <v>63</v>
      </c>
      <c r="B72" s="20">
        <f t="shared" si="10"/>
        <v>0</v>
      </c>
      <c r="C72" s="20">
        <f t="shared" si="11"/>
        <v>0</v>
      </c>
      <c r="D72" s="20">
        <f t="shared" si="12"/>
        <v>0</v>
      </c>
      <c r="E72" s="20">
        <f t="shared" si="13"/>
        <v>0</v>
      </c>
      <c r="F72" s="20">
        <f t="shared" si="14"/>
        <v>0</v>
      </c>
      <c r="G72" s="21">
        <f t="shared" si="15"/>
        <v>1.17E-4</v>
      </c>
      <c r="I72" s="19">
        <v>63</v>
      </c>
      <c r="J72" s="20">
        <f t="shared" si="16"/>
        <v>0</v>
      </c>
      <c r="K72" s="20">
        <f t="shared" si="17"/>
        <v>0</v>
      </c>
      <c r="L72" s="20">
        <f t="shared" si="18"/>
        <v>0</v>
      </c>
      <c r="M72" s="20">
        <f t="shared" si="19"/>
        <v>0</v>
      </c>
      <c r="N72" s="20">
        <f t="shared" si="20"/>
        <v>0</v>
      </c>
      <c r="O72" s="21">
        <f t="shared" si="21"/>
        <v>4.1999999999999998E-5</v>
      </c>
    </row>
    <row r="73" spans="1:15">
      <c r="A73" s="19">
        <v>64</v>
      </c>
      <c r="B73" s="20">
        <f t="shared" si="10"/>
        <v>0</v>
      </c>
      <c r="C73" s="20">
        <f t="shared" si="11"/>
        <v>0</v>
      </c>
      <c r="D73" s="20">
        <f t="shared" si="12"/>
        <v>0</v>
      </c>
      <c r="E73" s="20">
        <f t="shared" si="13"/>
        <v>0</v>
      </c>
      <c r="F73" s="20">
        <f t="shared" si="14"/>
        <v>0</v>
      </c>
      <c r="G73" s="21">
        <f t="shared" si="15"/>
        <v>1.16E-4</v>
      </c>
      <c r="I73" s="19">
        <v>64</v>
      </c>
      <c r="J73" s="20">
        <f t="shared" si="16"/>
        <v>0</v>
      </c>
      <c r="K73" s="20">
        <f t="shared" si="17"/>
        <v>0</v>
      </c>
      <c r="L73" s="20">
        <f t="shared" si="18"/>
        <v>0</v>
      </c>
      <c r="M73" s="20">
        <f t="shared" si="19"/>
        <v>0</v>
      </c>
      <c r="N73" s="20">
        <f t="shared" si="20"/>
        <v>0</v>
      </c>
      <c r="O73" s="21">
        <f t="shared" si="21"/>
        <v>4.1E-5</v>
      </c>
    </row>
    <row r="74" spans="1:15">
      <c r="A74" s="19">
        <v>65</v>
      </c>
      <c r="B74" s="20">
        <f t="shared" si="10"/>
        <v>0</v>
      </c>
      <c r="C74" s="20">
        <f t="shared" si="11"/>
        <v>0</v>
      </c>
      <c r="D74" s="20">
        <f t="shared" ref="D74:D89" si="22">IF(G74="","",VLOOKUP(G74,calcm8,4,FALSE))</f>
        <v>0</v>
      </c>
      <c r="E74" s="20">
        <f t="shared" ref="E74:E89" si="23">IF(G74="","",VLOOKUP(G74,calcm8,5,FALSE))</f>
        <v>0</v>
      </c>
      <c r="F74" s="20">
        <f t="shared" ref="F74:F89" si="24">IF(G74="","",VLOOKUP(G74,calcm8,6,FALSE))</f>
        <v>0</v>
      </c>
      <c r="G74" s="21">
        <f t="shared" ref="G74:G89" si="25">IF(LARGE(pointm8,A74)=0,"",LARGE(pointm8,A74))</f>
        <v>1.1499999999999999E-4</v>
      </c>
      <c r="I74" s="19">
        <v>65</v>
      </c>
      <c r="J74" s="20">
        <f t="shared" ref="J74:J89" si="26">IF(O74="","",VLOOKUP(O74,calcf8,2,FALSE))</f>
        <v>0</v>
      </c>
      <c r="K74" s="20">
        <f t="shared" ref="K74:K89" si="27">IF(O74="","",VLOOKUP(O74,calcf8,3,FALSE))</f>
        <v>0</v>
      </c>
      <c r="L74" s="20">
        <f t="shared" ref="L74:L89" si="28">IF(O74="","",VLOOKUP(O74,calcf8,4,FALSE))</f>
        <v>0</v>
      </c>
      <c r="M74" s="20">
        <f t="shared" ref="M74:M89" si="29">IF(O74="","",VLOOKUP(O74,calcf8,5,FALSE))</f>
        <v>0</v>
      </c>
      <c r="N74" s="20">
        <f t="shared" ref="N74:N89" si="30">IF(O74="","",VLOOKUP(O74,calcf8,6,FALSE))</f>
        <v>0</v>
      </c>
      <c r="O74" s="21">
        <f t="shared" ref="O74:O89" si="31">IF(LARGE(pointf8,I74)=0,"",LARGE(pointf8,I74))</f>
        <v>3.9999999999999996E-5</v>
      </c>
    </row>
    <row r="75" spans="1:15">
      <c r="A75" s="19">
        <v>66</v>
      </c>
      <c r="B75" s="20">
        <f t="shared" ref="B75:B89" si="32">IF(G75="","",VLOOKUP(G75,calcm8,2,FALSE))</f>
        <v>0</v>
      </c>
      <c r="C75" s="20">
        <f t="shared" ref="C75:C89" si="33">IF(G75="","",VLOOKUP(G75,calcm8,3,FALSE))</f>
        <v>0</v>
      </c>
      <c r="D75" s="20">
        <f t="shared" si="22"/>
        <v>0</v>
      </c>
      <c r="E75" s="20">
        <f t="shared" si="23"/>
        <v>0</v>
      </c>
      <c r="F75" s="20">
        <f t="shared" si="24"/>
        <v>0</v>
      </c>
      <c r="G75" s="21">
        <f t="shared" si="25"/>
        <v>1.1399999999999999E-4</v>
      </c>
      <c r="I75" s="19">
        <v>66</v>
      </c>
      <c r="J75" s="20">
        <f t="shared" si="26"/>
        <v>0</v>
      </c>
      <c r="K75" s="20">
        <f t="shared" si="27"/>
        <v>0</v>
      </c>
      <c r="L75" s="20">
        <f t="shared" si="28"/>
        <v>0</v>
      </c>
      <c r="M75" s="20">
        <f t="shared" si="29"/>
        <v>0</v>
      </c>
      <c r="N75" s="20">
        <f t="shared" si="30"/>
        <v>0</v>
      </c>
      <c r="O75" s="21">
        <f t="shared" si="31"/>
        <v>3.8999999999999999E-5</v>
      </c>
    </row>
    <row r="76" spans="1:15">
      <c r="A76" s="19">
        <v>67</v>
      </c>
      <c r="B76" s="20">
        <f t="shared" si="32"/>
        <v>0</v>
      </c>
      <c r="C76" s="20">
        <f t="shared" si="33"/>
        <v>0</v>
      </c>
      <c r="D76" s="20">
        <f t="shared" si="22"/>
        <v>0</v>
      </c>
      <c r="E76" s="20">
        <f t="shared" si="23"/>
        <v>0</v>
      </c>
      <c r="F76" s="20">
        <f t="shared" si="24"/>
        <v>0</v>
      </c>
      <c r="G76" s="21">
        <f t="shared" si="25"/>
        <v>1.13E-4</v>
      </c>
      <c r="I76" s="19">
        <v>67</v>
      </c>
      <c r="J76" s="20">
        <f t="shared" si="26"/>
        <v>0</v>
      </c>
      <c r="K76" s="20">
        <f t="shared" si="27"/>
        <v>0</v>
      </c>
      <c r="L76" s="20">
        <f t="shared" si="28"/>
        <v>0</v>
      </c>
      <c r="M76" s="20">
        <f t="shared" si="29"/>
        <v>0</v>
      </c>
      <c r="N76" s="20">
        <f t="shared" si="30"/>
        <v>0</v>
      </c>
      <c r="O76" s="21">
        <f t="shared" si="31"/>
        <v>3.4999999999999997E-5</v>
      </c>
    </row>
    <row r="77" spans="1:15">
      <c r="A77" s="19">
        <v>68</v>
      </c>
      <c r="B77" s="20">
        <f t="shared" si="32"/>
        <v>0</v>
      </c>
      <c r="C77" s="20">
        <f t="shared" si="33"/>
        <v>0</v>
      </c>
      <c r="D77" s="20">
        <f t="shared" si="22"/>
        <v>0</v>
      </c>
      <c r="E77" s="20">
        <f t="shared" si="23"/>
        <v>0</v>
      </c>
      <c r="F77" s="20">
        <f t="shared" si="24"/>
        <v>0</v>
      </c>
      <c r="G77" s="21">
        <f t="shared" si="25"/>
        <v>1.12E-4</v>
      </c>
      <c r="I77" s="19">
        <v>68</v>
      </c>
      <c r="J77" s="20">
        <f t="shared" si="26"/>
        <v>0</v>
      </c>
      <c r="K77" s="20">
        <f t="shared" si="27"/>
        <v>0</v>
      </c>
      <c r="L77" s="20">
        <f t="shared" si="28"/>
        <v>0</v>
      </c>
      <c r="M77" s="20">
        <f t="shared" si="29"/>
        <v>0</v>
      </c>
      <c r="N77" s="20">
        <f t="shared" si="30"/>
        <v>0</v>
      </c>
      <c r="O77" s="21">
        <f t="shared" si="31"/>
        <v>3.3000000000000003E-5</v>
      </c>
    </row>
    <row r="78" spans="1:15">
      <c r="A78" s="19">
        <v>69</v>
      </c>
      <c r="B78" s="20">
        <f t="shared" si="32"/>
        <v>0</v>
      </c>
      <c r="C78" s="20">
        <f t="shared" si="33"/>
        <v>0</v>
      </c>
      <c r="D78" s="20">
        <f t="shared" si="22"/>
        <v>0</v>
      </c>
      <c r="E78" s="20">
        <f t="shared" si="23"/>
        <v>0</v>
      </c>
      <c r="F78" s="20">
        <f t="shared" si="24"/>
        <v>0</v>
      </c>
      <c r="G78" s="21">
        <f t="shared" si="25"/>
        <v>1.11E-4</v>
      </c>
      <c r="I78" s="19">
        <v>69</v>
      </c>
      <c r="J78" s="20">
        <f t="shared" si="26"/>
        <v>0</v>
      </c>
      <c r="K78" s="20">
        <f t="shared" si="27"/>
        <v>0</v>
      </c>
      <c r="L78" s="20">
        <f t="shared" si="28"/>
        <v>0</v>
      </c>
      <c r="M78" s="20">
        <f t="shared" si="29"/>
        <v>0</v>
      </c>
      <c r="N78" s="20">
        <f t="shared" si="30"/>
        <v>0</v>
      </c>
      <c r="O78" s="21">
        <f t="shared" si="31"/>
        <v>3.1999999999999999E-5</v>
      </c>
    </row>
    <row r="79" spans="1:15">
      <c r="A79" s="19">
        <v>70</v>
      </c>
      <c r="B79" s="20">
        <f t="shared" si="32"/>
        <v>0</v>
      </c>
      <c r="C79" s="20">
        <f t="shared" si="33"/>
        <v>0</v>
      </c>
      <c r="D79" s="20">
        <f t="shared" si="22"/>
        <v>0</v>
      </c>
      <c r="E79" s="20">
        <f t="shared" si="23"/>
        <v>0</v>
      </c>
      <c r="F79" s="20">
        <f t="shared" si="24"/>
        <v>0</v>
      </c>
      <c r="G79" s="21">
        <f t="shared" si="25"/>
        <v>1.0999999999999999E-4</v>
      </c>
      <c r="I79" s="19">
        <v>70</v>
      </c>
      <c r="J79" s="20">
        <f t="shared" si="26"/>
        <v>0</v>
      </c>
      <c r="K79" s="20">
        <f t="shared" si="27"/>
        <v>0</v>
      </c>
      <c r="L79" s="20">
        <f t="shared" si="28"/>
        <v>0</v>
      </c>
      <c r="M79" s="20">
        <f t="shared" si="29"/>
        <v>0</v>
      </c>
      <c r="N79" s="20">
        <f t="shared" si="30"/>
        <v>0</v>
      </c>
      <c r="O79" s="21">
        <f t="shared" si="31"/>
        <v>3.1000000000000001E-5</v>
      </c>
    </row>
    <row r="80" spans="1:15">
      <c r="A80" s="19">
        <v>71</v>
      </c>
      <c r="B80" s="20">
        <f t="shared" si="32"/>
        <v>0</v>
      </c>
      <c r="C80" s="20">
        <f t="shared" si="33"/>
        <v>0</v>
      </c>
      <c r="D80" s="20">
        <f t="shared" si="22"/>
        <v>0</v>
      </c>
      <c r="E80" s="20">
        <f t="shared" si="23"/>
        <v>0</v>
      </c>
      <c r="F80" s="20">
        <f t="shared" si="24"/>
        <v>0</v>
      </c>
      <c r="G80" s="21">
        <f t="shared" si="25"/>
        <v>1.0899999999999999E-4</v>
      </c>
      <c r="I80" s="19">
        <v>71</v>
      </c>
      <c r="J80" s="20">
        <f t="shared" si="26"/>
        <v>0</v>
      </c>
      <c r="K80" s="20">
        <f t="shared" si="27"/>
        <v>0</v>
      </c>
      <c r="L80" s="20">
        <f t="shared" si="28"/>
        <v>0</v>
      </c>
      <c r="M80" s="20">
        <f t="shared" si="29"/>
        <v>0</v>
      </c>
      <c r="N80" s="20">
        <f t="shared" si="30"/>
        <v>0</v>
      </c>
      <c r="O80" s="21">
        <f t="shared" si="31"/>
        <v>2.9E-5</v>
      </c>
    </row>
    <row r="81" spans="1:15">
      <c r="A81" s="19">
        <v>72</v>
      </c>
      <c r="B81" s="20">
        <f t="shared" si="32"/>
        <v>0</v>
      </c>
      <c r="C81" s="20">
        <f t="shared" si="33"/>
        <v>0</v>
      </c>
      <c r="D81" s="20">
        <f t="shared" si="22"/>
        <v>0</v>
      </c>
      <c r="E81" s="20">
        <f t="shared" si="23"/>
        <v>0</v>
      </c>
      <c r="F81" s="20">
        <f t="shared" si="24"/>
        <v>0</v>
      </c>
      <c r="G81" s="21">
        <f t="shared" si="25"/>
        <v>1.08E-4</v>
      </c>
      <c r="I81" s="19">
        <v>72</v>
      </c>
      <c r="J81" s="20">
        <f t="shared" si="26"/>
        <v>0</v>
      </c>
      <c r="K81" s="20">
        <f t="shared" si="27"/>
        <v>0</v>
      </c>
      <c r="L81" s="20">
        <f t="shared" si="28"/>
        <v>0</v>
      </c>
      <c r="M81" s="20">
        <f t="shared" si="29"/>
        <v>0</v>
      </c>
      <c r="N81" s="20">
        <f t="shared" si="30"/>
        <v>0</v>
      </c>
      <c r="O81" s="21">
        <f t="shared" si="31"/>
        <v>2.8000000000000003E-5</v>
      </c>
    </row>
    <row r="82" spans="1:15">
      <c r="A82" s="19">
        <v>73</v>
      </c>
      <c r="B82" s="20">
        <f t="shared" si="32"/>
        <v>0</v>
      </c>
      <c r="C82" s="20">
        <f t="shared" si="33"/>
        <v>0</v>
      </c>
      <c r="D82" s="20">
        <f t="shared" si="22"/>
        <v>0</v>
      </c>
      <c r="E82" s="20">
        <f t="shared" si="23"/>
        <v>0</v>
      </c>
      <c r="F82" s="20">
        <f t="shared" si="24"/>
        <v>0</v>
      </c>
      <c r="G82" s="21">
        <f t="shared" si="25"/>
        <v>1.0499999999999999E-4</v>
      </c>
      <c r="I82" s="19">
        <v>73</v>
      </c>
      <c r="J82" s="20">
        <f t="shared" si="26"/>
        <v>0</v>
      </c>
      <c r="K82" s="20">
        <f t="shared" si="27"/>
        <v>0</v>
      </c>
      <c r="L82" s="20">
        <f t="shared" si="28"/>
        <v>0</v>
      </c>
      <c r="M82" s="20">
        <f t="shared" si="29"/>
        <v>0</v>
      </c>
      <c r="N82" s="20">
        <f t="shared" si="30"/>
        <v>0</v>
      </c>
      <c r="O82" s="21">
        <f t="shared" si="31"/>
        <v>2.6999999999999999E-5</v>
      </c>
    </row>
    <row r="83" spans="1:15">
      <c r="A83" s="19">
        <v>74</v>
      </c>
      <c r="B83" s="20">
        <f t="shared" si="32"/>
        <v>0</v>
      </c>
      <c r="C83" s="20">
        <f t="shared" si="33"/>
        <v>0</v>
      </c>
      <c r="D83" s="20">
        <f t="shared" si="22"/>
        <v>0</v>
      </c>
      <c r="E83" s="20">
        <f t="shared" si="23"/>
        <v>0</v>
      </c>
      <c r="F83" s="20">
        <f t="shared" si="24"/>
        <v>0</v>
      </c>
      <c r="G83" s="21">
        <f t="shared" si="25"/>
        <v>1.03E-4</v>
      </c>
      <c r="I83" s="19">
        <v>74</v>
      </c>
      <c r="J83" s="20">
        <f t="shared" si="26"/>
        <v>0</v>
      </c>
      <c r="K83" s="20">
        <f t="shared" si="27"/>
        <v>0</v>
      </c>
      <c r="L83" s="20">
        <f t="shared" si="28"/>
        <v>0</v>
      </c>
      <c r="M83" s="20">
        <f t="shared" si="29"/>
        <v>0</v>
      </c>
      <c r="N83" s="20">
        <f t="shared" si="30"/>
        <v>0</v>
      </c>
      <c r="O83" s="21">
        <f t="shared" si="31"/>
        <v>2.6000000000000002E-5</v>
      </c>
    </row>
    <row r="84" spans="1:15">
      <c r="A84" s="19">
        <v>75</v>
      </c>
      <c r="B84" s="20">
        <f t="shared" si="32"/>
        <v>0</v>
      </c>
      <c r="C84" s="20">
        <f t="shared" si="33"/>
        <v>0</v>
      </c>
      <c r="D84" s="20">
        <f t="shared" si="22"/>
        <v>0</v>
      </c>
      <c r="E84" s="20">
        <f t="shared" si="23"/>
        <v>0</v>
      </c>
      <c r="F84" s="20">
        <f t="shared" si="24"/>
        <v>0</v>
      </c>
      <c r="G84" s="21">
        <f t="shared" si="25"/>
        <v>1.02E-4</v>
      </c>
      <c r="I84" s="19">
        <v>75</v>
      </c>
      <c r="J84" s="20">
        <f t="shared" si="26"/>
        <v>0</v>
      </c>
      <c r="K84" s="20">
        <f t="shared" si="27"/>
        <v>0</v>
      </c>
      <c r="L84" s="20">
        <f t="shared" si="28"/>
        <v>0</v>
      </c>
      <c r="M84" s="20">
        <f t="shared" si="29"/>
        <v>0</v>
      </c>
      <c r="N84" s="20">
        <f t="shared" si="30"/>
        <v>0</v>
      </c>
      <c r="O84" s="21">
        <f t="shared" si="31"/>
        <v>2.3E-5</v>
      </c>
    </row>
    <row r="85" spans="1:15">
      <c r="A85" s="19">
        <v>76</v>
      </c>
      <c r="B85" s="20">
        <f t="shared" si="32"/>
        <v>0</v>
      </c>
      <c r="C85" s="20">
        <f t="shared" si="33"/>
        <v>0</v>
      </c>
      <c r="D85" s="20">
        <f t="shared" si="22"/>
        <v>0</v>
      </c>
      <c r="E85" s="20">
        <f t="shared" si="23"/>
        <v>0</v>
      </c>
      <c r="F85" s="20">
        <f t="shared" si="24"/>
        <v>0</v>
      </c>
      <c r="G85" s="21">
        <f t="shared" si="25"/>
        <v>1.0099999999999999E-4</v>
      </c>
      <c r="I85" s="19">
        <v>76</v>
      </c>
      <c r="J85" s="20">
        <f t="shared" si="26"/>
        <v>0</v>
      </c>
      <c r="K85" s="20">
        <f t="shared" si="27"/>
        <v>0</v>
      </c>
      <c r="L85" s="20">
        <f t="shared" si="28"/>
        <v>0</v>
      </c>
      <c r="M85" s="20">
        <f t="shared" si="29"/>
        <v>0</v>
      </c>
      <c r="N85" s="20">
        <f t="shared" si="30"/>
        <v>0</v>
      </c>
      <c r="O85" s="21">
        <f t="shared" si="31"/>
        <v>2.1999999999999999E-5</v>
      </c>
    </row>
    <row r="86" spans="1:15">
      <c r="A86" s="19">
        <v>77</v>
      </c>
      <c r="B86" s="20">
        <f t="shared" si="32"/>
        <v>0</v>
      </c>
      <c r="C86" s="20">
        <f t="shared" si="33"/>
        <v>0</v>
      </c>
      <c r="D86" s="20">
        <f t="shared" si="22"/>
        <v>0</v>
      </c>
      <c r="E86" s="20">
        <f t="shared" si="23"/>
        <v>0</v>
      </c>
      <c r="F86" s="20">
        <f t="shared" si="24"/>
        <v>0</v>
      </c>
      <c r="G86" s="21">
        <f t="shared" si="25"/>
        <v>9.5999999999999989E-5</v>
      </c>
      <c r="I86" s="19">
        <v>77</v>
      </c>
      <c r="J86" s="20">
        <f t="shared" si="26"/>
        <v>0</v>
      </c>
      <c r="K86" s="20">
        <f t="shared" si="27"/>
        <v>0</v>
      </c>
      <c r="L86" s="20">
        <f t="shared" si="28"/>
        <v>0</v>
      </c>
      <c r="M86" s="20">
        <f t="shared" si="29"/>
        <v>0</v>
      </c>
      <c r="N86" s="20">
        <f t="shared" si="30"/>
        <v>0</v>
      </c>
      <c r="O86" s="21">
        <f t="shared" si="31"/>
        <v>1.9999999999999998E-5</v>
      </c>
    </row>
    <row r="87" spans="1:15">
      <c r="A87" s="19">
        <v>78</v>
      </c>
      <c r="B87" s="20">
        <f t="shared" si="32"/>
        <v>0</v>
      </c>
      <c r="C87" s="20">
        <f t="shared" si="33"/>
        <v>0</v>
      </c>
      <c r="D87" s="20">
        <f t="shared" si="22"/>
        <v>0</v>
      </c>
      <c r="E87" s="20">
        <f t="shared" si="23"/>
        <v>0</v>
      </c>
      <c r="F87" s="20">
        <f t="shared" si="24"/>
        <v>0</v>
      </c>
      <c r="G87" s="21">
        <f t="shared" si="25"/>
        <v>9.4999999999999992E-5</v>
      </c>
      <c r="I87" s="19">
        <v>78</v>
      </c>
      <c r="J87" s="20">
        <f t="shared" si="26"/>
        <v>0</v>
      </c>
      <c r="K87" s="20">
        <f t="shared" si="27"/>
        <v>0</v>
      </c>
      <c r="L87" s="20">
        <f t="shared" si="28"/>
        <v>0</v>
      </c>
      <c r="M87" s="20">
        <f t="shared" si="29"/>
        <v>0</v>
      </c>
      <c r="N87" s="20">
        <f t="shared" si="30"/>
        <v>0</v>
      </c>
      <c r="O87" s="21">
        <f t="shared" si="31"/>
        <v>1.7E-5</v>
      </c>
    </row>
    <row r="88" spans="1:15">
      <c r="A88" s="19">
        <v>79</v>
      </c>
      <c r="B88" s="20">
        <f t="shared" si="32"/>
        <v>0</v>
      </c>
      <c r="C88" s="20">
        <f t="shared" si="33"/>
        <v>0</v>
      </c>
      <c r="D88" s="20">
        <f t="shared" si="22"/>
        <v>0</v>
      </c>
      <c r="E88" s="20">
        <f t="shared" si="23"/>
        <v>0</v>
      </c>
      <c r="F88" s="20">
        <f t="shared" si="24"/>
        <v>0</v>
      </c>
      <c r="G88" s="21">
        <f t="shared" si="25"/>
        <v>9.2999999999999997E-5</v>
      </c>
      <c r="I88" s="19">
        <v>79</v>
      </c>
      <c r="J88" s="20">
        <f t="shared" si="26"/>
        <v>0</v>
      </c>
      <c r="K88" s="20">
        <f t="shared" si="27"/>
        <v>0</v>
      </c>
      <c r="L88" s="20">
        <f t="shared" si="28"/>
        <v>0</v>
      </c>
      <c r="M88" s="20">
        <f t="shared" si="29"/>
        <v>0</v>
      </c>
      <c r="N88" s="20">
        <f t="shared" si="30"/>
        <v>0</v>
      </c>
      <c r="O88" s="21">
        <f t="shared" si="31"/>
        <v>1.4000000000000001E-5</v>
      </c>
    </row>
    <row r="89" spans="1:15">
      <c r="A89" s="19">
        <v>80</v>
      </c>
      <c r="B89" s="20">
        <f t="shared" si="32"/>
        <v>0</v>
      </c>
      <c r="C89" s="20">
        <f t="shared" si="33"/>
        <v>0</v>
      </c>
      <c r="D89" s="20">
        <f t="shared" si="22"/>
        <v>0</v>
      </c>
      <c r="E89" s="20">
        <f t="shared" si="23"/>
        <v>0</v>
      </c>
      <c r="F89" s="20">
        <f t="shared" si="24"/>
        <v>0</v>
      </c>
      <c r="G89" s="21">
        <f t="shared" si="25"/>
        <v>9.2E-5</v>
      </c>
      <c r="I89" s="19">
        <v>80</v>
      </c>
      <c r="J89" s="20">
        <f t="shared" si="26"/>
        <v>0</v>
      </c>
      <c r="K89" s="20">
        <f t="shared" si="27"/>
        <v>0</v>
      </c>
      <c r="L89" s="20">
        <f t="shared" si="28"/>
        <v>0</v>
      </c>
      <c r="M89" s="20">
        <f t="shared" si="29"/>
        <v>0</v>
      </c>
      <c r="N89" s="20">
        <f t="shared" si="30"/>
        <v>0</v>
      </c>
      <c r="O89" s="21">
        <f t="shared" si="31"/>
        <v>1.1000000000000001E-5</v>
      </c>
    </row>
    <row r="90" spans="1:15" ht="13.5" thickBot="1">
      <c r="I90" s="3"/>
      <c r="J90" s="3"/>
      <c r="K90" s="3"/>
      <c r="L90" s="3"/>
    </row>
    <row r="91" spans="1:15" ht="15.75">
      <c r="A91" s="107" t="s">
        <v>92</v>
      </c>
      <c r="B91" s="108"/>
      <c r="C91" s="108"/>
      <c r="D91" s="108"/>
      <c r="E91" s="108"/>
      <c r="F91" s="12"/>
      <c r="G91" s="13"/>
      <c r="I91" s="107" t="s">
        <v>95</v>
      </c>
      <c r="J91" s="108"/>
      <c r="K91" s="108"/>
      <c r="L91" s="108"/>
      <c r="M91" s="108"/>
      <c r="N91" s="12"/>
      <c r="O91" s="13"/>
    </row>
    <row r="92" spans="1:15" ht="33.75">
      <c r="A92" s="14" t="s">
        <v>6</v>
      </c>
      <c r="B92" s="15" t="s">
        <v>3</v>
      </c>
      <c r="C92" s="15" t="s">
        <v>26</v>
      </c>
      <c r="D92" s="15"/>
      <c r="E92" s="16" t="s">
        <v>7</v>
      </c>
      <c r="F92" s="16" t="s">
        <v>8</v>
      </c>
      <c r="G92" s="17" t="s">
        <v>9</v>
      </c>
      <c r="I92" s="14" t="s">
        <v>6</v>
      </c>
      <c r="J92" s="15" t="s">
        <v>3</v>
      </c>
      <c r="K92" s="15" t="s">
        <v>26</v>
      </c>
      <c r="L92" s="15"/>
      <c r="M92" s="16" t="s">
        <v>7</v>
      </c>
      <c r="N92" s="16" t="s">
        <v>8</v>
      </c>
      <c r="O92" s="17" t="s">
        <v>9</v>
      </c>
    </row>
    <row r="93" spans="1:15">
      <c r="A93" s="19">
        <v>1</v>
      </c>
      <c r="B93" s="20" t="str">
        <f t="shared" ref="B93:B124" si="34">IF(G93="","",VLOOKUP(G93,calcm9,2,FALSE))</f>
        <v>James Kidd</v>
      </c>
      <c r="C93" s="20" t="str">
        <f t="shared" ref="C93:C124" si="35">IF(G93="","",VLOOKUP(G93,calcm9,3,FALSE))</f>
        <v>M9/10</v>
      </c>
      <c r="D93" s="20" t="str">
        <f t="shared" ref="D93:D124" si="36">IF(G93="","",VLOOKUP(G93,calcm9,4,FALSE))</f>
        <v>Tri-Sport Epping</v>
      </c>
      <c r="E93" s="20">
        <f t="shared" ref="E93:E124" si="37">IF(G93="","",VLOOKUP(G93,calcm9,5,FALSE))</f>
        <v>2</v>
      </c>
      <c r="F93" s="20">
        <f t="shared" ref="F93:F124" si="38">IF(G93="","",VLOOKUP(G93,calcm9,6,FALSE))</f>
        <v>2</v>
      </c>
      <c r="G93" s="21">
        <f t="shared" ref="G93:G124" si="39">IF(LARGE(pointm9,A93)=0,"",LARGE(pointm9,A93))</f>
        <v>20000.00028</v>
      </c>
      <c r="I93" s="19">
        <v>1</v>
      </c>
      <c r="J93" s="20" t="str">
        <f t="shared" ref="J93:J124" si="40">IF(O93="","",VLOOKUP(O93,calcf9,2,FALSE))</f>
        <v>Molly McKenzie</v>
      </c>
      <c r="K93" s="20" t="str">
        <f t="shared" ref="K93:K124" si="41">IF(O93="","",VLOOKUP(O93,calcf9,3,FALSE))</f>
        <v>F9/10</v>
      </c>
      <c r="L93" s="20" t="str">
        <f t="shared" ref="L93:L124" si="42">IF(O93="","",VLOOKUP(O93,calcf9,4,FALSE))</f>
        <v>Biggleswade AC</v>
      </c>
      <c r="M93" s="20">
        <f t="shared" ref="M93:M124" si="43">IF(O93="","",VLOOKUP(O93,calcf9,5,FALSE))</f>
        <v>2</v>
      </c>
      <c r="N93" s="20">
        <f t="shared" ref="N93:N124" si="44">IF(O93="","",VLOOKUP(O93,calcf9,6,FALSE))</f>
        <v>2</v>
      </c>
      <c r="O93" s="21">
        <f t="shared" ref="O93:O124" si="45">IF(LARGE(pointf9,I93)=0,"",LARGE(pointf9,I93))</f>
        <v>19256.198568107433</v>
      </c>
    </row>
    <row r="94" spans="1:15">
      <c r="A94" s="19">
        <v>2</v>
      </c>
      <c r="B94" s="20" t="str">
        <f t="shared" si="34"/>
        <v>Ryan McCarthy</v>
      </c>
      <c r="C94" s="20" t="str">
        <f t="shared" si="35"/>
        <v>M9/10</v>
      </c>
      <c r="D94" s="20" t="str">
        <f t="shared" si="36"/>
        <v>Trent Park Tri</v>
      </c>
      <c r="E94" s="20">
        <f t="shared" si="37"/>
        <v>1</v>
      </c>
      <c r="F94" s="20">
        <f t="shared" si="38"/>
        <v>1</v>
      </c>
      <c r="G94" s="21">
        <f t="shared" si="39"/>
        <v>10000.000305</v>
      </c>
      <c r="I94" s="19">
        <v>2</v>
      </c>
      <c r="J94" s="20" t="str">
        <f t="shared" si="40"/>
        <v>Abigail Brown</v>
      </c>
      <c r="K94" s="20" t="str">
        <f t="shared" si="41"/>
        <v>F9/10</v>
      </c>
      <c r="L94" s="20" t="str">
        <f t="shared" si="42"/>
        <v xml:space="preserve">East Essex Triathlon Club </v>
      </c>
      <c r="M94" s="20">
        <f t="shared" si="43"/>
        <v>2</v>
      </c>
      <c r="N94" s="20">
        <f t="shared" si="44"/>
        <v>2</v>
      </c>
      <c r="O94" s="21">
        <f t="shared" si="45"/>
        <v>18815.661716504197</v>
      </c>
    </row>
    <row r="95" spans="1:15">
      <c r="A95" s="19">
        <v>3</v>
      </c>
      <c r="B95" s="20" t="str">
        <f t="shared" si="34"/>
        <v>Jacob Marshall-Grint</v>
      </c>
      <c r="C95" s="20" t="str">
        <f t="shared" si="35"/>
        <v>M9/10</v>
      </c>
      <c r="D95" s="20" t="str">
        <f t="shared" si="36"/>
        <v>Warriors Swim Club</v>
      </c>
      <c r="E95" s="20">
        <f t="shared" si="37"/>
        <v>1</v>
      </c>
      <c r="F95" s="20">
        <f t="shared" si="38"/>
        <v>1</v>
      </c>
      <c r="G95" s="21">
        <f t="shared" si="39"/>
        <v>9442.508985801418</v>
      </c>
      <c r="I95" s="19">
        <v>3</v>
      </c>
      <c r="J95" s="20" t="str">
        <f t="shared" si="40"/>
        <v>Alice Paisley</v>
      </c>
      <c r="K95" s="20" t="str">
        <f t="shared" si="41"/>
        <v>F9/10</v>
      </c>
      <c r="L95" s="20" t="str">
        <f t="shared" si="42"/>
        <v>East Essex Tri</v>
      </c>
      <c r="M95" s="20">
        <f t="shared" si="43"/>
        <v>2</v>
      </c>
      <c r="N95" s="20">
        <f t="shared" si="44"/>
        <v>2</v>
      </c>
      <c r="O95" s="21">
        <f t="shared" si="45"/>
        <v>18811.406162318897</v>
      </c>
    </row>
    <row r="96" spans="1:15">
      <c r="A96" s="19">
        <v>4</v>
      </c>
      <c r="B96" s="20" t="str">
        <f t="shared" si="34"/>
        <v>Matthew Dawe</v>
      </c>
      <c r="C96" s="20" t="str">
        <f t="shared" si="35"/>
        <v>M9/10</v>
      </c>
      <c r="D96" s="20" t="str">
        <f t="shared" si="36"/>
        <v>Tri Sport Eping</v>
      </c>
      <c r="E96" s="20">
        <f t="shared" si="37"/>
        <v>1</v>
      </c>
      <c r="F96" s="20">
        <f t="shared" si="38"/>
        <v>1</v>
      </c>
      <c r="G96" s="21">
        <f t="shared" si="39"/>
        <v>9173.5540150082634</v>
      </c>
      <c r="I96" s="19">
        <v>4</v>
      </c>
      <c r="J96" s="20" t="str">
        <f t="shared" si="40"/>
        <v>Sarah Wright</v>
      </c>
      <c r="K96" s="20" t="str">
        <f t="shared" si="41"/>
        <v>F9/10</v>
      </c>
      <c r="L96" s="20" t="str">
        <f t="shared" si="42"/>
        <v>East Essex Tri Club</v>
      </c>
      <c r="M96" s="20">
        <f t="shared" si="43"/>
        <v>2</v>
      </c>
      <c r="N96" s="20">
        <f t="shared" si="44"/>
        <v>2</v>
      </c>
      <c r="O96" s="21">
        <f t="shared" si="45"/>
        <v>17039.824815197233</v>
      </c>
    </row>
    <row r="97" spans="1:15">
      <c r="A97" s="19">
        <v>5</v>
      </c>
      <c r="B97" s="20" t="str">
        <f t="shared" si="34"/>
        <v>Nicholas Rawbin</v>
      </c>
      <c r="C97" s="20" t="str">
        <f t="shared" si="35"/>
        <v>M9/10</v>
      </c>
      <c r="D97" s="20" t="str">
        <f t="shared" si="36"/>
        <v xml:space="preserve">Triton Tri </v>
      </c>
      <c r="E97" s="20">
        <f t="shared" si="37"/>
        <v>1</v>
      </c>
      <c r="F97" s="20">
        <f t="shared" si="38"/>
        <v>1</v>
      </c>
      <c r="G97" s="21">
        <f t="shared" si="39"/>
        <v>9079.7549012269938</v>
      </c>
      <c r="I97" s="19">
        <v>5</v>
      </c>
      <c r="J97" s="20" t="str">
        <f t="shared" si="40"/>
        <v>Emily Muggleton</v>
      </c>
      <c r="K97" s="20" t="str">
        <f t="shared" si="41"/>
        <v>F9/10</v>
      </c>
      <c r="L97" s="20" t="str">
        <f t="shared" si="42"/>
        <v>East Essex Tri Club</v>
      </c>
      <c r="M97" s="20">
        <f t="shared" si="43"/>
        <v>2</v>
      </c>
      <c r="N97" s="20">
        <f t="shared" si="44"/>
        <v>2</v>
      </c>
      <c r="O97" s="21">
        <f t="shared" si="45"/>
        <v>16487.749739279443</v>
      </c>
    </row>
    <row r="98" spans="1:15">
      <c r="A98" s="19">
        <v>6</v>
      </c>
      <c r="B98" s="20" t="str">
        <f t="shared" si="34"/>
        <v>Nicholas RAWBIN</v>
      </c>
      <c r="C98" s="20" t="str">
        <f t="shared" si="35"/>
        <v>M9/10</v>
      </c>
      <c r="D98" s="20" t="str">
        <f t="shared" si="36"/>
        <v xml:space="preserve">Triton Tri </v>
      </c>
      <c r="E98" s="20">
        <f t="shared" si="37"/>
        <v>1</v>
      </c>
      <c r="F98" s="20">
        <f t="shared" si="38"/>
        <v>1</v>
      </c>
      <c r="G98" s="21">
        <f t="shared" si="39"/>
        <v>9079.7549002269934</v>
      </c>
      <c r="I98" s="19">
        <v>6</v>
      </c>
      <c r="J98" s="20" t="str">
        <f t="shared" si="40"/>
        <v>Hannah Edwards</v>
      </c>
      <c r="K98" s="20" t="str">
        <f t="shared" si="41"/>
        <v>F9/10</v>
      </c>
      <c r="L98" s="20" t="str">
        <f t="shared" si="42"/>
        <v>Tri Anglia</v>
      </c>
      <c r="M98" s="20">
        <f t="shared" si="43"/>
        <v>2</v>
      </c>
      <c r="N98" s="20">
        <f t="shared" si="44"/>
        <v>2</v>
      </c>
      <c r="O98" s="21">
        <f t="shared" si="45"/>
        <v>15872.76384448176</v>
      </c>
    </row>
    <row r="99" spans="1:15">
      <c r="A99" s="19">
        <v>7</v>
      </c>
      <c r="B99" s="20" t="str">
        <f t="shared" si="34"/>
        <v>Elliot Bennett</v>
      </c>
      <c r="C99" s="20" t="str">
        <f t="shared" si="35"/>
        <v>M9/10</v>
      </c>
      <c r="D99" s="20" t="str">
        <f t="shared" si="36"/>
        <v>53-12 Multisports</v>
      </c>
      <c r="E99" s="20">
        <f t="shared" si="37"/>
        <v>1</v>
      </c>
      <c r="F99" s="20">
        <f t="shared" si="38"/>
        <v>1</v>
      </c>
      <c r="G99" s="21">
        <f t="shared" si="39"/>
        <v>9041.8121146899684</v>
      </c>
      <c r="I99" s="19">
        <v>7</v>
      </c>
      <c r="J99" s="20" t="str">
        <f t="shared" si="40"/>
        <v>Sophie Jones</v>
      </c>
      <c r="K99" s="20" t="str">
        <f t="shared" si="41"/>
        <v>F9/10</v>
      </c>
      <c r="L99" s="20" t="str">
        <f t="shared" si="42"/>
        <v>Cambridge Tri Club</v>
      </c>
      <c r="M99" s="20">
        <f t="shared" si="43"/>
        <v>1</v>
      </c>
      <c r="N99" s="20">
        <f t="shared" si="44"/>
        <v>1</v>
      </c>
      <c r="O99" s="21">
        <f t="shared" si="45"/>
        <v>9506.8029560883861</v>
      </c>
    </row>
    <row r="100" spans="1:15">
      <c r="A100" s="19">
        <v>8</v>
      </c>
      <c r="B100" s="20" t="str">
        <f t="shared" si="34"/>
        <v>Cheyenne ANTOINE-CHAGAR</v>
      </c>
      <c r="C100" s="20" t="str">
        <f t="shared" si="35"/>
        <v>M9/10</v>
      </c>
      <c r="D100" s="20" t="str">
        <f t="shared" si="36"/>
        <v>Woodford Green Prep</v>
      </c>
      <c r="E100" s="20">
        <f t="shared" si="37"/>
        <v>1</v>
      </c>
      <c r="F100" s="20">
        <f t="shared" si="38"/>
        <v>1</v>
      </c>
      <c r="G100" s="21">
        <f t="shared" si="39"/>
        <v>9006.0854536977677</v>
      </c>
      <c r="I100" s="19">
        <v>8</v>
      </c>
      <c r="J100" s="20" t="str">
        <f t="shared" si="40"/>
        <v>Avril LOYNES</v>
      </c>
      <c r="K100" s="20" t="str">
        <f t="shared" si="41"/>
        <v>F9/10</v>
      </c>
      <c r="L100" s="20" t="str">
        <f t="shared" si="42"/>
        <v>Dagenham Swimming Club</v>
      </c>
      <c r="M100" s="20">
        <f t="shared" si="43"/>
        <v>1</v>
      </c>
      <c r="N100" s="20">
        <f t="shared" si="44"/>
        <v>1</v>
      </c>
      <c r="O100" s="21">
        <f t="shared" si="45"/>
        <v>9161.5543752290378</v>
      </c>
    </row>
    <row r="101" spans="1:15">
      <c r="A101" s="19">
        <v>9</v>
      </c>
      <c r="B101" s="20" t="str">
        <f t="shared" si="34"/>
        <v>Matthew ALDOUS-HORNE</v>
      </c>
      <c r="C101" s="20" t="str">
        <f t="shared" si="35"/>
        <v>M9/10</v>
      </c>
      <c r="D101" s="20" t="str">
        <f t="shared" si="36"/>
        <v>St Andrews, Much Hadham</v>
      </c>
      <c r="E101" s="20">
        <f t="shared" si="37"/>
        <v>1</v>
      </c>
      <c r="F101" s="20">
        <f t="shared" si="38"/>
        <v>1</v>
      </c>
      <c r="G101" s="21">
        <f t="shared" si="39"/>
        <v>8933.601904657944</v>
      </c>
      <c r="I101" s="19">
        <v>9</v>
      </c>
      <c r="J101" s="20" t="str">
        <f t="shared" si="40"/>
        <v>Rozlyn Smith</v>
      </c>
      <c r="K101" s="20" t="str">
        <f t="shared" si="41"/>
        <v>F9/10</v>
      </c>
      <c r="L101" s="20" t="str">
        <f t="shared" si="42"/>
        <v>Braintree &amp; Bocking SC</v>
      </c>
      <c r="M101" s="20">
        <f t="shared" si="43"/>
        <v>1</v>
      </c>
      <c r="N101" s="20">
        <f t="shared" si="44"/>
        <v>1</v>
      </c>
      <c r="O101" s="21">
        <f t="shared" si="45"/>
        <v>9119.0866910325694</v>
      </c>
    </row>
    <row r="102" spans="1:15">
      <c r="A102" s="19">
        <v>10</v>
      </c>
      <c r="B102" s="20" t="str">
        <f t="shared" si="34"/>
        <v>John Wilkinson</v>
      </c>
      <c r="C102" s="20" t="str">
        <f t="shared" si="35"/>
        <v>M9/10</v>
      </c>
      <c r="D102" s="20" t="str">
        <f t="shared" si="36"/>
        <v>Tri Anglia</v>
      </c>
      <c r="E102" s="20">
        <f t="shared" si="37"/>
        <v>1</v>
      </c>
      <c r="F102" s="20">
        <f t="shared" si="38"/>
        <v>1</v>
      </c>
      <c r="G102" s="21">
        <f t="shared" si="39"/>
        <v>8173.2286304568006</v>
      </c>
      <c r="I102" s="19">
        <v>10</v>
      </c>
      <c r="J102" s="20" t="str">
        <f t="shared" si="40"/>
        <v>Robyn Broadbent</v>
      </c>
      <c r="K102" s="20" t="str">
        <f t="shared" si="41"/>
        <v>F9/10</v>
      </c>
      <c r="L102" s="20" t="str">
        <f t="shared" si="42"/>
        <v>HASC</v>
      </c>
      <c r="M102" s="20">
        <f t="shared" si="43"/>
        <v>1</v>
      </c>
      <c r="N102" s="20">
        <f t="shared" si="44"/>
        <v>1</v>
      </c>
      <c r="O102" s="21">
        <f t="shared" si="45"/>
        <v>8639.8765803956558</v>
      </c>
    </row>
    <row r="103" spans="1:15">
      <c r="A103" s="19">
        <v>11</v>
      </c>
      <c r="B103" s="20" t="str">
        <f t="shared" si="34"/>
        <v>Adam Gough</v>
      </c>
      <c r="C103" s="20" t="str">
        <f t="shared" si="35"/>
        <v>M9/10</v>
      </c>
      <c r="D103" s="20" t="str">
        <f t="shared" si="36"/>
        <v>Cambridge Tri Club</v>
      </c>
      <c r="E103" s="20">
        <f t="shared" si="37"/>
        <v>1</v>
      </c>
      <c r="F103" s="20">
        <f t="shared" si="38"/>
        <v>1</v>
      </c>
      <c r="G103" s="21">
        <f t="shared" si="39"/>
        <v>8065.4764474762196</v>
      </c>
      <c r="I103" s="19">
        <v>11</v>
      </c>
      <c r="J103" s="20" t="str">
        <f t="shared" si="40"/>
        <v>Alice Casey</v>
      </c>
      <c r="K103" s="20" t="str">
        <f t="shared" si="41"/>
        <v>F9/10</v>
      </c>
      <c r="L103" s="20" t="str">
        <f t="shared" si="42"/>
        <v>East Essex Tri</v>
      </c>
      <c r="M103" s="20">
        <f t="shared" si="43"/>
        <v>1</v>
      </c>
      <c r="N103" s="20">
        <f t="shared" si="44"/>
        <v>1</v>
      </c>
      <c r="O103" s="21">
        <f t="shared" si="45"/>
        <v>8622.5404254469722</v>
      </c>
    </row>
    <row r="104" spans="1:15">
      <c r="A104" s="19">
        <v>12</v>
      </c>
      <c r="B104" s="20" t="str">
        <f t="shared" si="34"/>
        <v>Adam Gough</v>
      </c>
      <c r="C104" s="20" t="str">
        <f t="shared" si="35"/>
        <v>M9/10</v>
      </c>
      <c r="D104" s="20" t="str">
        <f t="shared" si="36"/>
        <v xml:space="preserve">Cambridge Triathlon Club </v>
      </c>
      <c r="E104" s="20">
        <f t="shared" si="37"/>
        <v>1</v>
      </c>
      <c r="F104" s="20">
        <f t="shared" si="38"/>
        <v>1</v>
      </c>
      <c r="G104" s="21">
        <f t="shared" si="39"/>
        <v>8065.4764464762202</v>
      </c>
      <c r="I104" s="19">
        <v>12</v>
      </c>
      <c r="J104" s="20" t="str">
        <f t="shared" si="40"/>
        <v>Rebecca Sharpe</v>
      </c>
      <c r="K104" s="20" t="str">
        <f t="shared" si="41"/>
        <v>F9/10</v>
      </c>
      <c r="L104" s="20" t="str">
        <f t="shared" si="42"/>
        <v>Cambridge Triathlon</v>
      </c>
      <c r="M104" s="20">
        <f t="shared" si="43"/>
        <v>1</v>
      </c>
      <c r="N104" s="20">
        <f t="shared" si="44"/>
        <v>1</v>
      </c>
      <c r="O104" s="21">
        <f t="shared" si="45"/>
        <v>8573.619857901771</v>
      </c>
    </row>
    <row r="105" spans="1:15">
      <c r="A105" s="19">
        <v>13</v>
      </c>
      <c r="B105" s="20" t="str">
        <f t="shared" si="34"/>
        <v>Christopher KAKOULLIS</v>
      </c>
      <c r="C105" s="20" t="str">
        <f t="shared" si="35"/>
        <v>M9/10</v>
      </c>
      <c r="D105" s="20" t="str">
        <f t="shared" si="36"/>
        <v>Brentwood Prep</v>
      </c>
      <c r="E105" s="20">
        <f t="shared" si="37"/>
        <v>1</v>
      </c>
      <c r="F105" s="20">
        <f t="shared" si="38"/>
        <v>1</v>
      </c>
      <c r="G105" s="21">
        <f t="shared" si="39"/>
        <v>7655.1726767930995</v>
      </c>
      <c r="I105" s="19">
        <v>13</v>
      </c>
      <c r="J105" s="20" t="str">
        <f t="shared" si="40"/>
        <v>Lauren McElroy</v>
      </c>
      <c r="K105" s="20" t="str">
        <f t="shared" si="41"/>
        <v>F9/10</v>
      </c>
      <c r="L105" s="20">
        <f t="shared" si="42"/>
        <v>0</v>
      </c>
      <c r="M105" s="20">
        <f t="shared" si="43"/>
        <v>1</v>
      </c>
      <c r="N105" s="20">
        <f t="shared" si="44"/>
        <v>1</v>
      </c>
      <c r="O105" s="21">
        <f t="shared" si="45"/>
        <v>8546.0995037799748</v>
      </c>
    </row>
    <row r="106" spans="1:15">
      <c r="A106" s="19">
        <v>14</v>
      </c>
      <c r="B106" s="20" t="str">
        <f t="shared" si="34"/>
        <v>Luc Cook</v>
      </c>
      <c r="C106" s="20" t="str">
        <f t="shared" si="35"/>
        <v>M9/10</v>
      </c>
      <c r="D106" s="20" t="str">
        <f t="shared" si="36"/>
        <v>Ladbrooke</v>
      </c>
      <c r="E106" s="20">
        <f t="shared" si="37"/>
        <v>1</v>
      </c>
      <c r="F106" s="20">
        <f t="shared" si="38"/>
        <v>1</v>
      </c>
      <c r="G106" s="21">
        <f t="shared" si="39"/>
        <v>7434.8425396570974</v>
      </c>
      <c r="I106" s="19">
        <v>14</v>
      </c>
      <c r="J106" s="20" t="str">
        <f t="shared" si="40"/>
        <v>Emily Payne</v>
      </c>
      <c r="K106" s="20" t="str">
        <f t="shared" si="41"/>
        <v>F9/10</v>
      </c>
      <c r="L106" s="20" t="str">
        <f t="shared" si="42"/>
        <v>East Essex Tri</v>
      </c>
      <c r="M106" s="20">
        <f t="shared" si="43"/>
        <v>1</v>
      </c>
      <c r="N106" s="20">
        <f t="shared" si="44"/>
        <v>1</v>
      </c>
      <c r="O106" s="21">
        <f t="shared" si="45"/>
        <v>8515.901254070599</v>
      </c>
    </row>
    <row r="107" spans="1:15">
      <c r="A107" s="19">
        <v>15</v>
      </c>
      <c r="B107" s="20" t="str">
        <f t="shared" si="34"/>
        <v>Luke Alden</v>
      </c>
      <c r="C107" s="20" t="str">
        <f t="shared" si="35"/>
        <v>M9/10</v>
      </c>
      <c r="D107" s="20" t="str">
        <f t="shared" si="36"/>
        <v>Norwich Road Runners</v>
      </c>
      <c r="E107" s="20">
        <f t="shared" si="37"/>
        <v>1</v>
      </c>
      <c r="F107" s="20">
        <f t="shared" si="38"/>
        <v>1</v>
      </c>
      <c r="G107" s="21">
        <f t="shared" si="39"/>
        <v>6809.0455171306621</v>
      </c>
      <c r="I107" s="19">
        <v>15</v>
      </c>
      <c r="J107" s="20" t="str">
        <f t="shared" si="40"/>
        <v>Jaide Buttle</v>
      </c>
      <c r="K107" s="20" t="str">
        <f t="shared" si="41"/>
        <v>F9/10</v>
      </c>
      <c r="L107" s="20" t="str">
        <f t="shared" si="42"/>
        <v>East Essex Tri Club</v>
      </c>
      <c r="M107" s="20">
        <f t="shared" si="43"/>
        <v>1</v>
      </c>
      <c r="N107" s="20">
        <f t="shared" si="44"/>
        <v>1</v>
      </c>
      <c r="O107" s="21">
        <f t="shared" si="45"/>
        <v>8456.8837178335598</v>
      </c>
    </row>
    <row r="108" spans="1:15">
      <c r="A108" s="19">
        <v>16</v>
      </c>
      <c r="B108" s="20" t="str">
        <f t="shared" si="34"/>
        <v>William JOLLY</v>
      </c>
      <c r="C108" s="20" t="str">
        <f t="shared" si="35"/>
        <v>M9/10</v>
      </c>
      <c r="D108" s="20" t="str">
        <f t="shared" si="36"/>
        <v>St Marys, Shenfield</v>
      </c>
      <c r="E108" s="20">
        <f t="shared" si="37"/>
        <v>1</v>
      </c>
      <c r="F108" s="20">
        <f t="shared" si="38"/>
        <v>1</v>
      </c>
      <c r="G108" s="21">
        <f t="shared" si="39"/>
        <v>6778.6262611984703</v>
      </c>
      <c r="I108" s="19">
        <v>16</v>
      </c>
      <c r="J108" s="20" t="str">
        <f t="shared" si="40"/>
        <v>Alice Fraser</v>
      </c>
      <c r="K108" s="20" t="str">
        <f t="shared" si="41"/>
        <v>F9/10</v>
      </c>
      <c r="L108" s="20" t="str">
        <f t="shared" si="42"/>
        <v>East Essex Tri</v>
      </c>
      <c r="M108" s="20">
        <f t="shared" si="43"/>
        <v>1</v>
      </c>
      <c r="N108" s="20">
        <f t="shared" si="44"/>
        <v>1</v>
      </c>
      <c r="O108" s="21">
        <f t="shared" si="45"/>
        <v>8426.5736025731967</v>
      </c>
    </row>
    <row r="109" spans="1:15">
      <c r="A109" s="19">
        <v>17</v>
      </c>
      <c r="B109" s="20" t="str">
        <f t="shared" si="34"/>
        <v>Jack North</v>
      </c>
      <c r="C109" s="20" t="str">
        <f t="shared" si="35"/>
        <v>M9/10</v>
      </c>
      <c r="D109" s="20" t="str">
        <f t="shared" si="36"/>
        <v>East Essex Tri</v>
      </c>
      <c r="E109" s="20">
        <f t="shared" si="37"/>
        <v>1</v>
      </c>
      <c r="F109" s="20">
        <f t="shared" si="38"/>
        <v>1</v>
      </c>
      <c r="G109" s="21">
        <f t="shared" si="39"/>
        <v>6245.4876386209526</v>
      </c>
      <c r="I109" s="19">
        <v>17</v>
      </c>
      <c r="J109" s="20" t="str">
        <f t="shared" si="40"/>
        <v>Annabelle Graham</v>
      </c>
      <c r="K109" s="20" t="str">
        <f t="shared" si="41"/>
        <v>F9/10</v>
      </c>
      <c r="L109" s="20" t="str">
        <f t="shared" si="42"/>
        <v xml:space="preserve">Cambridge Triathlon Club </v>
      </c>
      <c r="M109" s="20">
        <f t="shared" si="43"/>
        <v>1</v>
      </c>
      <c r="N109" s="20">
        <f t="shared" si="44"/>
        <v>1</v>
      </c>
      <c r="O109" s="21">
        <f t="shared" si="45"/>
        <v>7724.1381130344807</v>
      </c>
    </row>
    <row r="110" spans="1:15">
      <c r="A110" s="19">
        <v>18</v>
      </c>
      <c r="B110" s="20" t="str">
        <f t="shared" si="34"/>
        <v>Henry KINGSMILL</v>
      </c>
      <c r="C110" s="20" t="str">
        <f t="shared" si="35"/>
        <v>M9/10</v>
      </c>
      <c r="D110" s="20" t="str">
        <f t="shared" si="36"/>
        <v xml:space="preserve">Swaffham Prior </v>
      </c>
      <c r="E110" s="20">
        <f t="shared" si="37"/>
        <v>1</v>
      </c>
      <c r="F110" s="20">
        <f t="shared" si="38"/>
        <v>1</v>
      </c>
      <c r="G110" s="21">
        <f t="shared" si="39"/>
        <v>6235.9553291797729</v>
      </c>
      <c r="I110" s="19">
        <v>18</v>
      </c>
      <c r="J110" s="20" t="str">
        <f t="shared" si="40"/>
        <v>Megan Staines</v>
      </c>
      <c r="K110" s="20" t="str">
        <f t="shared" si="41"/>
        <v>F9/10</v>
      </c>
      <c r="L110" s="20" t="str">
        <f t="shared" si="42"/>
        <v>East Essex Tri Club</v>
      </c>
      <c r="M110" s="20">
        <f t="shared" si="43"/>
        <v>1</v>
      </c>
      <c r="N110" s="20">
        <f t="shared" si="44"/>
        <v>1</v>
      </c>
      <c r="O110" s="21">
        <f t="shared" si="45"/>
        <v>7605.4423938707214</v>
      </c>
    </row>
    <row r="111" spans="1:15">
      <c r="A111" s="19">
        <v>19</v>
      </c>
      <c r="B111" s="20" t="str">
        <f t="shared" si="34"/>
        <v>Edwin Chapman</v>
      </c>
      <c r="C111" s="20" t="str">
        <f t="shared" si="35"/>
        <v>M9/10</v>
      </c>
      <c r="D111" s="20" t="str">
        <f t="shared" si="36"/>
        <v>Tri-Anglia Tri Club</v>
      </c>
      <c r="E111" s="20">
        <f t="shared" si="37"/>
        <v>1</v>
      </c>
      <c r="F111" s="20">
        <f t="shared" si="38"/>
        <v>1</v>
      </c>
      <c r="G111" s="21">
        <f t="shared" si="39"/>
        <v>6002.2151054241458</v>
      </c>
      <c r="I111" s="19">
        <v>19</v>
      </c>
      <c r="J111" s="20" t="str">
        <f t="shared" si="40"/>
        <v>Charlotte Wickens</v>
      </c>
      <c r="K111" s="20" t="str">
        <f t="shared" si="41"/>
        <v>F9/10</v>
      </c>
      <c r="L111" s="20" t="str">
        <f t="shared" si="42"/>
        <v>Ipswich Tri Club</v>
      </c>
      <c r="M111" s="20">
        <f t="shared" si="43"/>
        <v>1</v>
      </c>
      <c r="N111" s="20">
        <f t="shared" si="44"/>
        <v>1</v>
      </c>
      <c r="O111" s="21">
        <f t="shared" si="45"/>
        <v>7554.0542400539871</v>
      </c>
    </row>
    <row r="112" spans="1:15">
      <c r="A112" s="19">
        <v>20</v>
      </c>
      <c r="B112" s="20">
        <f t="shared" si="34"/>
        <v>0</v>
      </c>
      <c r="C112" s="20">
        <f t="shared" si="35"/>
        <v>0</v>
      </c>
      <c r="D112" s="20">
        <f t="shared" si="36"/>
        <v>0</v>
      </c>
      <c r="E112" s="20">
        <f t="shared" si="37"/>
        <v>0</v>
      </c>
      <c r="F112" s="20">
        <f t="shared" si="38"/>
        <v>0</v>
      </c>
      <c r="G112" s="21">
        <f t="shared" si="39"/>
        <v>3.3500000000000001E-4</v>
      </c>
      <c r="I112" s="19">
        <v>20</v>
      </c>
      <c r="J112" s="20" t="str">
        <f t="shared" si="40"/>
        <v>Anna Sales</v>
      </c>
      <c r="K112" s="20" t="str">
        <f t="shared" si="41"/>
        <v>F9/10</v>
      </c>
      <c r="L112" s="20" t="str">
        <f t="shared" si="42"/>
        <v>Cambridge Tri</v>
      </c>
      <c r="M112" s="20">
        <f t="shared" si="43"/>
        <v>1</v>
      </c>
      <c r="N112" s="20">
        <f t="shared" si="44"/>
        <v>1</v>
      </c>
      <c r="O112" s="21">
        <f t="shared" si="45"/>
        <v>7344.262475081965</v>
      </c>
    </row>
    <row r="113" spans="1:15">
      <c r="A113" s="19">
        <v>21</v>
      </c>
      <c r="B113" s="20">
        <f t="shared" si="34"/>
        <v>0</v>
      </c>
      <c r="C113" s="20">
        <f t="shared" si="35"/>
        <v>0</v>
      </c>
      <c r="D113" s="20">
        <f t="shared" si="36"/>
        <v>0</v>
      </c>
      <c r="E113" s="20">
        <f t="shared" si="37"/>
        <v>0</v>
      </c>
      <c r="F113" s="20">
        <f t="shared" si="38"/>
        <v>0</v>
      </c>
      <c r="G113" s="21">
        <f t="shared" si="39"/>
        <v>3.3399999999999999E-4</v>
      </c>
      <c r="I113" s="19">
        <v>21</v>
      </c>
      <c r="J113" s="20" t="str">
        <f t="shared" si="40"/>
        <v>Helen Lowery</v>
      </c>
      <c r="K113" s="20" t="str">
        <f t="shared" si="41"/>
        <v>F9/10</v>
      </c>
      <c r="L113" s="20" t="e">
        <f t="shared" si="42"/>
        <v>#N/A</v>
      </c>
      <c r="M113" s="20">
        <f t="shared" si="43"/>
        <v>1</v>
      </c>
      <c r="N113" s="20">
        <f t="shared" si="44"/>
        <v>1</v>
      </c>
      <c r="O113" s="21">
        <f t="shared" si="45"/>
        <v>7109.1447477728425</v>
      </c>
    </row>
    <row r="114" spans="1:15">
      <c r="A114" s="19">
        <v>22</v>
      </c>
      <c r="B114" s="20">
        <f t="shared" si="34"/>
        <v>0</v>
      </c>
      <c r="C114" s="20">
        <f t="shared" si="35"/>
        <v>0</v>
      </c>
      <c r="D114" s="20">
        <f t="shared" si="36"/>
        <v>0</v>
      </c>
      <c r="E114" s="20">
        <f t="shared" si="37"/>
        <v>0</v>
      </c>
      <c r="F114" s="20">
        <f t="shared" si="38"/>
        <v>0</v>
      </c>
      <c r="G114" s="21">
        <f t="shared" si="39"/>
        <v>3.3300000000000002E-4</v>
      </c>
      <c r="I114" s="19">
        <v>22</v>
      </c>
      <c r="J114" s="20" t="str">
        <f t="shared" si="40"/>
        <v>Lydia Hallam</v>
      </c>
      <c r="K114" s="20" t="str">
        <f t="shared" si="41"/>
        <v>F9/10</v>
      </c>
      <c r="L114" s="20" t="str">
        <f t="shared" si="42"/>
        <v>Tri Sport Epping</v>
      </c>
      <c r="M114" s="20">
        <f t="shared" si="43"/>
        <v>1</v>
      </c>
      <c r="N114" s="20">
        <f t="shared" si="44"/>
        <v>1</v>
      </c>
      <c r="O114" s="21">
        <f t="shared" si="45"/>
        <v>7066.2462727823331</v>
      </c>
    </row>
    <row r="115" spans="1:15">
      <c r="A115" s="19">
        <v>23</v>
      </c>
      <c r="B115" s="20">
        <f t="shared" si="34"/>
        <v>0</v>
      </c>
      <c r="C115" s="20">
        <f t="shared" si="35"/>
        <v>0</v>
      </c>
      <c r="D115" s="20">
        <f t="shared" si="36"/>
        <v>0</v>
      </c>
      <c r="E115" s="20">
        <f t="shared" si="37"/>
        <v>0</v>
      </c>
      <c r="F115" s="20">
        <f t="shared" si="38"/>
        <v>0</v>
      </c>
      <c r="G115" s="21">
        <f t="shared" si="39"/>
        <v>3.3199999999999999E-4</v>
      </c>
      <c r="I115" s="19">
        <v>23</v>
      </c>
      <c r="J115" s="20" t="str">
        <f t="shared" si="40"/>
        <v>Emma MALPASS</v>
      </c>
      <c r="K115" s="20" t="str">
        <f t="shared" si="41"/>
        <v>F9/10</v>
      </c>
      <c r="L115" s="20" t="str">
        <f t="shared" si="42"/>
        <v>Tri Sport Epping</v>
      </c>
      <c r="M115" s="20">
        <f t="shared" si="43"/>
        <v>1</v>
      </c>
      <c r="N115" s="20">
        <f t="shared" si="44"/>
        <v>1</v>
      </c>
      <c r="O115" s="21">
        <f t="shared" si="45"/>
        <v>6716.6418761604191</v>
      </c>
    </row>
    <row r="116" spans="1:15">
      <c r="A116" s="19">
        <v>24</v>
      </c>
      <c r="B116" s="20">
        <f t="shared" si="34"/>
        <v>0</v>
      </c>
      <c r="C116" s="20">
        <f t="shared" si="35"/>
        <v>0</v>
      </c>
      <c r="D116" s="20">
        <f t="shared" si="36"/>
        <v>0</v>
      </c>
      <c r="E116" s="20">
        <f t="shared" si="37"/>
        <v>0</v>
      </c>
      <c r="F116" s="20">
        <f t="shared" si="38"/>
        <v>0</v>
      </c>
      <c r="G116" s="21">
        <f t="shared" si="39"/>
        <v>3.3100000000000002E-4</v>
      </c>
      <c r="I116" s="19">
        <v>24</v>
      </c>
      <c r="J116" s="20" t="str">
        <f t="shared" si="40"/>
        <v>Hannah Kane</v>
      </c>
      <c r="K116" s="20" t="str">
        <f t="shared" si="41"/>
        <v>F9/10</v>
      </c>
      <c r="L116" s="20" t="str">
        <f t="shared" si="42"/>
        <v>East Essex Tri</v>
      </c>
      <c r="M116" s="20">
        <f t="shared" si="43"/>
        <v>1</v>
      </c>
      <c r="N116" s="20">
        <f t="shared" si="44"/>
        <v>1</v>
      </c>
      <c r="O116" s="21">
        <f t="shared" si="45"/>
        <v>6713.0921250054298</v>
      </c>
    </row>
    <row r="117" spans="1:15">
      <c r="A117" s="19">
        <v>25</v>
      </c>
      <c r="B117" s="20">
        <f t="shared" si="34"/>
        <v>0</v>
      </c>
      <c r="C117" s="20">
        <f t="shared" si="35"/>
        <v>0</v>
      </c>
      <c r="D117" s="20">
        <f t="shared" si="36"/>
        <v>0</v>
      </c>
      <c r="E117" s="20">
        <f t="shared" si="37"/>
        <v>0</v>
      </c>
      <c r="F117" s="20">
        <f t="shared" si="38"/>
        <v>0</v>
      </c>
      <c r="G117" s="21">
        <f t="shared" si="39"/>
        <v>3.3E-4</v>
      </c>
      <c r="I117" s="19">
        <v>25</v>
      </c>
      <c r="J117" s="20" t="str">
        <f t="shared" si="40"/>
        <v>Molly George</v>
      </c>
      <c r="K117" s="20" t="str">
        <f t="shared" si="41"/>
        <v>F9/10</v>
      </c>
      <c r="L117" s="20" t="str">
        <f t="shared" si="42"/>
        <v>East Essex Tri</v>
      </c>
      <c r="M117" s="20">
        <f t="shared" si="43"/>
        <v>1</v>
      </c>
      <c r="N117" s="20">
        <f t="shared" si="44"/>
        <v>1</v>
      </c>
      <c r="O117" s="21">
        <f t="shared" si="45"/>
        <v>6639.1186773001828</v>
      </c>
    </row>
    <row r="118" spans="1:15">
      <c r="A118" s="19">
        <v>26</v>
      </c>
      <c r="B118" s="20">
        <f t="shared" si="34"/>
        <v>0</v>
      </c>
      <c r="C118" s="20">
        <f t="shared" si="35"/>
        <v>0</v>
      </c>
      <c r="D118" s="20">
        <f t="shared" si="36"/>
        <v>0</v>
      </c>
      <c r="E118" s="20">
        <f t="shared" si="37"/>
        <v>0</v>
      </c>
      <c r="F118" s="20">
        <f t="shared" si="38"/>
        <v>0</v>
      </c>
      <c r="G118" s="21">
        <f t="shared" si="39"/>
        <v>3.2900000000000003E-4</v>
      </c>
      <c r="I118" s="19">
        <v>26</v>
      </c>
      <c r="J118" s="20" t="str">
        <f t="shared" si="40"/>
        <v>Elise McCUSKER</v>
      </c>
      <c r="K118" s="20" t="str">
        <f t="shared" si="41"/>
        <v>F9/10</v>
      </c>
      <c r="L118" s="20" t="str">
        <f t="shared" si="42"/>
        <v>St Nicholas School</v>
      </c>
      <c r="M118" s="20">
        <f t="shared" si="43"/>
        <v>1</v>
      </c>
      <c r="N118" s="20">
        <f t="shared" si="44"/>
        <v>1</v>
      </c>
      <c r="O118" s="21">
        <f t="shared" si="45"/>
        <v>6521.1064470975234</v>
      </c>
    </row>
    <row r="119" spans="1:15">
      <c r="A119" s="19">
        <v>27</v>
      </c>
      <c r="B119" s="20">
        <f t="shared" si="34"/>
        <v>0</v>
      </c>
      <c r="C119" s="20">
        <f t="shared" si="35"/>
        <v>0</v>
      </c>
      <c r="D119" s="20">
        <f t="shared" si="36"/>
        <v>0</v>
      </c>
      <c r="E119" s="20">
        <f t="shared" si="37"/>
        <v>0</v>
      </c>
      <c r="F119" s="20">
        <f t="shared" si="38"/>
        <v>0</v>
      </c>
      <c r="G119" s="21">
        <f t="shared" si="39"/>
        <v>3.28E-4</v>
      </c>
      <c r="I119" s="19">
        <v>27</v>
      </c>
      <c r="J119" s="20" t="str">
        <f t="shared" si="40"/>
        <v>Holly Baynes</v>
      </c>
      <c r="K119" s="20" t="str">
        <f t="shared" si="41"/>
        <v>F9/10</v>
      </c>
      <c r="L119" s="20" t="str">
        <f t="shared" si="42"/>
        <v>East Essex Tri</v>
      </c>
      <c r="M119" s="20">
        <f t="shared" si="43"/>
        <v>1</v>
      </c>
      <c r="N119" s="20">
        <f t="shared" si="44"/>
        <v>1</v>
      </c>
      <c r="O119" s="21">
        <f t="shared" si="45"/>
        <v>6443.8504743796693</v>
      </c>
    </row>
    <row r="120" spans="1:15">
      <c r="A120" s="19">
        <v>28</v>
      </c>
      <c r="B120" s="20">
        <f t="shared" si="34"/>
        <v>0</v>
      </c>
      <c r="C120" s="20">
        <f t="shared" si="35"/>
        <v>0</v>
      </c>
      <c r="D120" s="20">
        <f t="shared" si="36"/>
        <v>0</v>
      </c>
      <c r="E120" s="20">
        <f t="shared" si="37"/>
        <v>0</v>
      </c>
      <c r="F120" s="20">
        <f t="shared" si="38"/>
        <v>0</v>
      </c>
      <c r="G120" s="21">
        <f t="shared" si="39"/>
        <v>3.2700000000000003E-4</v>
      </c>
      <c r="I120" s="19">
        <v>28</v>
      </c>
      <c r="J120" s="20">
        <f t="shared" si="40"/>
        <v>0</v>
      </c>
      <c r="K120" s="20">
        <f t="shared" si="41"/>
        <v>0</v>
      </c>
      <c r="L120" s="20">
        <f t="shared" si="42"/>
        <v>0</v>
      </c>
      <c r="M120" s="20">
        <f t="shared" si="43"/>
        <v>0</v>
      </c>
      <c r="N120" s="20">
        <f t="shared" si="44"/>
        <v>0</v>
      </c>
      <c r="O120" s="21">
        <f t="shared" si="45"/>
        <v>2.5300000000000002E-4</v>
      </c>
    </row>
    <row r="121" spans="1:15">
      <c r="A121" s="19">
        <v>29</v>
      </c>
      <c r="B121" s="20">
        <f t="shared" si="34"/>
        <v>0</v>
      </c>
      <c r="C121" s="20">
        <f t="shared" si="35"/>
        <v>0</v>
      </c>
      <c r="D121" s="20">
        <f t="shared" si="36"/>
        <v>0</v>
      </c>
      <c r="E121" s="20">
        <f t="shared" si="37"/>
        <v>0</v>
      </c>
      <c r="F121" s="20">
        <f t="shared" si="38"/>
        <v>0</v>
      </c>
      <c r="G121" s="21">
        <f t="shared" si="39"/>
        <v>3.2600000000000001E-4</v>
      </c>
      <c r="I121" s="19">
        <v>29</v>
      </c>
      <c r="J121" s="20">
        <f t="shared" si="40"/>
        <v>0</v>
      </c>
      <c r="K121" s="20">
        <f t="shared" si="41"/>
        <v>0</v>
      </c>
      <c r="L121" s="20">
        <f t="shared" si="42"/>
        <v>0</v>
      </c>
      <c r="M121" s="20">
        <f t="shared" si="43"/>
        <v>0</v>
      </c>
      <c r="N121" s="20">
        <f t="shared" si="44"/>
        <v>0</v>
      </c>
      <c r="O121" s="21">
        <f t="shared" si="45"/>
        <v>2.52E-4</v>
      </c>
    </row>
    <row r="122" spans="1:15">
      <c r="A122" s="19">
        <v>30</v>
      </c>
      <c r="B122" s="20">
        <f t="shared" si="34"/>
        <v>0</v>
      </c>
      <c r="C122" s="20">
        <f t="shared" si="35"/>
        <v>0</v>
      </c>
      <c r="D122" s="20">
        <f t="shared" si="36"/>
        <v>0</v>
      </c>
      <c r="E122" s="20">
        <f t="shared" si="37"/>
        <v>0</v>
      </c>
      <c r="F122" s="20">
        <f t="shared" si="38"/>
        <v>0</v>
      </c>
      <c r="G122" s="21">
        <f t="shared" si="39"/>
        <v>3.2499999999999999E-4</v>
      </c>
      <c r="I122" s="19">
        <v>30</v>
      </c>
      <c r="J122" s="20">
        <f t="shared" si="40"/>
        <v>0</v>
      </c>
      <c r="K122" s="20">
        <f t="shared" si="41"/>
        <v>0</v>
      </c>
      <c r="L122" s="20">
        <f t="shared" si="42"/>
        <v>0</v>
      </c>
      <c r="M122" s="20">
        <f t="shared" si="43"/>
        <v>0</v>
      </c>
      <c r="N122" s="20">
        <f t="shared" si="44"/>
        <v>0</v>
      </c>
      <c r="O122" s="21">
        <f t="shared" si="45"/>
        <v>2.5099999999999998E-4</v>
      </c>
    </row>
    <row r="123" spans="1:15">
      <c r="A123" s="19">
        <v>31</v>
      </c>
      <c r="B123" s="20">
        <f t="shared" si="34"/>
        <v>0</v>
      </c>
      <c r="C123" s="20">
        <f t="shared" si="35"/>
        <v>0</v>
      </c>
      <c r="D123" s="20">
        <f t="shared" si="36"/>
        <v>0</v>
      </c>
      <c r="E123" s="20">
        <f t="shared" si="37"/>
        <v>0</v>
      </c>
      <c r="F123" s="20">
        <f t="shared" si="38"/>
        <v>0</v>
      </c>
      <c r="G123" s="21">
        <f t="shared" si="39"/>
        <v>3.2400000000000001E-4</v>
      </c>
      <c r="I123" s="19">
        <v>31</v>
      </c>
      <c r="J123" s="20">
        <f t="shared" si="40"/>
        <v>0</v>
      </c>
      <c r="K123" s="20">
        <f t="shared" si="41"/>
        <v>0</v>
      </c>
      <c r="L123" s="20">
        <f t="shared" si="42"/>
        <v>0</v>
      </c>
      <c r="M123" s="20">
        <f t="shared" si="43"/>
        <v>0</v>
      </c>
      <c r="N123" s="20">
        <f t="shared" si="44"/>
        <v>0</v>
      </c>
      <c r="O123" s="21">
        <f t="shared" si="45"/>
        <v>2.5000000000000001E-4</v>
      </c>
    </row>
    <row r="124" spans="1:15">
      <c r="A124" s="19">
        <v>32</v>
      </c>
      <c r="B124" s="20">
        <f t="shared" si="34"/>
        <v>0</v>
      </c>
      <c r="C124" s="20">
        <f t="shared" si="35"/>
        <v>0</v>
      </c>
      <c r="D124" s="20">
        <f t="shared" si="36"/>
        <v>0</v>
      </c>
      <c r="E124" s="20">
        <f t="shared" si="37"/>
        <v>0</v>
      </c>
      <c r="F124" s="20">
        <f t="shared" si="38"/>
        <v>0</v>
      </c>
      <c r="G124" s="21">
        <f t="shared" si="39"/>
        <v>3.2299999999999999E-4</v>
      </c>
      <c r="I124" s="19">
        <v>32</v>
      </c>
      <c r="J124" s="20">
        <f t="shared" si="40"/>
        <v>0</v>
      </c>
      <c r="K124" s="20">
        <f t="shared" si="41"/>
        <v>0</v>
      </c>
      <c r="L124" s="20">
        <f t="shared" si="42"/>
        <v>0</v>
      </c>
      <c r="M124" s="20">
        <f t="shared" si="43"/>
        <v>0</v>
      </c>
      <c r="N124" s="20">
        <f t="shared" si="44"/>
        <v>0</v>
      </c>
      <c r="O124" s="21">
        <f t="shared" si="45"/>
        <v>2.4899999999999998E-4</v>
      </c>
    </row>
    <row r="125" spans="1:15">
      <c r="A125" s="19">
        <v>33</v>
      </c>
      <c r="B125" s="20">
        <f t="shared" ref="B125:B156" si="46">IF(G125="","",VLOOKUP(G125,calcm9,2,FALSE))</f>
        <v>0</v>
      </c>
      <c r="C125" s="20">
        <f t="shared" ref="C125:C156" si="47">IF(G125="","",VLOOKUP(G125,calcm9,3,FALSE))</f>
        <v>0</v>
      </c>
      <c r="D125" s="20">
        <f t="shared" ref="D125:D156" si="48">IF(G125="","",VLOOKUP(G125,calcm9,4,FALSE))</f>
        <v>0</v>
      </c>
      <c r="E125" s="20">
        <f t="shared" ref="E125:E156" si="49">IF(G125="","",VLOOKUP(G125,calcm9,5,FALSE))</f>
        <v>0</v>
      </c>
      <c r="F125" s="20">
        <f t="shared" ref="F125:F156" si="50">IF(G125="","",VLOOKUP(G125,calcm9,6,FALSE))</f>
        <v>0</v>
      </c>
      <c r="G125" s="21">
        <f t="shared" ref="G125:G156" si="51">IF(LARGE(pointm9,A125)=0,"",LARGE(pointm9,A125))</f>
        <v>3.2200000000000002E-4</v>
      </c>
      <c r="I125" s="19">
        <v>33</v>
      </c>
      <c r="J125" s="20">
        <f t="shared" ref="J125:J156" si="52">IF(O125="","",VLOOKUP(O125,calcf9,2,FALSE))</f>
        <v>0</v>
      </c>
      <c r="K125" s="20">
        <f t="shared" ref="K125:K156" si="53">IF(O125="","",VLOOKUP(O125,calcf9,3,FALSE))</f>
        <v>0</v>
      </c>
      <c r="L125" s="20">
        <f t="shared" ref="L125:L156" si="54">IF(O125="","",VLOOKUP(O125,calcf9,4,FALSE))</f>
        <v>0</v>
      </c>
      <c r="M125" s="20">
        <f t="shared" ref="M125:M156" si="55">IF(O125="","",VLOOKUP(O125,calcf9,5,FALSE))</f>
        <v>0</v>
      </c>
      <c r="N125" s="20">
        <f t="shared" ref="N125:N156" si="56">IF(O125="","",VLOOKUP(O125,calcf9,6,FALSE))</f>
        <v>0</v>
      </c>
      <c r="O125" s="21">
        <f t="shared" ref="O125:O156" si="57">IF(LARGE(pointf9,I125)=0,"",LARGE(pointf9,I125))</f>
        <v>2.4800000000000001E-4</v>
      </c>
    </row>
    <row r="126" spans="1:15">
      <c r="A126" s="19">
        <v>34</v>
      </c>
      <c r="B126" s="20">
        <f t="shared" si="46"/>
        <v>0</v>
      </c>
      <c r="C126" s="20">
        <f t="shared" si="47"/>
        <v>0</v>
      </c>
      <c r="D126" s="20">
        <f t="shared" si="48"/>
        <v>0</v>
      </c>
      <c r="E126" s="20">
        <f t="shared" si="49"/>
        <v>0</v>
      </c>
      <c r="F126" s="20">
        <f t="shared" si="50"/>
        <v>0</v>
      </c>
      <c r="G126" s="21">
        <f t="shared" si="51"/>
        <v>3.21E-4</v>
      </c>
      <c r="I126" s="19">
        <v>34</v>
      </c>
      <c r="J126" s="20">
        <f t="shared" si="52"/>
        <v>0</v>
      </c>
      <c r="K126" s="20">
        <f t="shared" si="53"/>
        <v>0</v>
      </c>
      <c r="L126" s="20">
        <f t="shared" si="54"/>
        <v>0</v>
      </c>
      <c r="M126" s="20">
        <f t="shared" si="55"/>
        <v>0</v>
      </c>
      <c r="N126" s="20">
        <f t="shared" si="56"/>
        <v>0</v>
      </c>
      <c r="O126" s="21">
        <f t="shared" si="57"/>
        <v>2.4699999999999999E-4</v>
      </c>
    </row>
    <row r="127" spans="1:15">
      <c r="A127" s="19">
        <v>35</v>
      </c>
      <c r="B127" s="20">
        <f t="shared" si="46"/>
        <v>0</v>
      </c>
      <c r="C127" s="20">
        <f t="shared" si="47"/>
        <v>0</v>
      </c>
      <c r="D127" s="20">
        <f t="shared" si="48"/>
        <v>0</v>
      </c>
      <c r="E127" s="20">
        <f t="shared" si="49"/>
        <v>0</v>
      </c>
      <c r="F127" s="20">
        <f t="shared" si="50"/>
        <v>0</v>
      </c>
      <c r="G127" s="21">
        <f t="shared" si="51"/>
        <v>3.2000000000000003E-4</v>
      </c>
      <c r="I127" s="19">
        <v>35</v>
      </c>
      <c r="J127" s="20">
        <f t="shared" si="52"/>
        <v>0</v>
      </c>
      <c r="K127" s="20">
        <f t="shared" si="53"/>
        <v>0</v>
      </c>
      <c r="L127" s="20">
        <f t="shared" si="54"/>
        <v>0</v>
      </c>
      <c r="M127" s="20">
        <f t="shared" si="55"/>
        <v>0</v>
      </c>
      <c r="N127" s="20">
        <f t="shared" si="56"/>
        <v>0</v>
      </c>
      <c r="O127" s="21">
        <f t="shared" si="57"/>
        <v>2.4600000000000002E-4</v>
      </c>
    </row>
    <row r="128" spans="1:15">
      <c r="A128" s="19">
        <v>36</v>
      </c>
      <c r="B128" s="20">
        <f t="shared" si="46"/>
        <v>0</v>
      </c>
      <c r="C128" s="20">
        <f t="shared" si="47"/>
        <v>0</v>
      </c>
      <c r="D128" s="20">
        <f t="shared" si="48"/>
        <v>0</v>
      </c>
      <c r="E128" s="20">
        <f t="shared" si="49"/>
        <v>0</v>
      </c>
      <c r="F128" s="20">
        <f t="shared" si="50"/>
        <v>0</v>
      </c>
      <c r="G128" s="21">
        <f t="shared" si="51"/>
        <v>3.19E-4</v>
      </c>
      <c r="I128" s="19">
        <v>36</v>
      </c>
      <c r="J128" s="20">
        <f t="shared" si="52"/>
        <v>0</v>
      </c>
      <c r="K128" s="20">
        <f t="shared" si="53"/>
        <v>0</v>
      </c>
      <c r="L128" s="20">
        <f t="shared" si="54"/>
        <v>0</v>
      </c>
      <c r="M128" s="20">
        <f t="shared" si="55"/>
        <v>0</v>
      </c>
      <c r="N128" s="20">
        <f t="shared" si="56"/>
        <v>0</v>
      </c>
      <c r="O128" s="21">
        <f t="shared" si="57"/>
        <v>2.4499999999999999E-4</v>
      </c>
    </row>
    <row r="129" spans="1:15">
      <c r="A129" s="19">
        <v>37</v>
      </c>
      <c r="B129" s="20">
        <f t="shared" si="46"/>
        <v>0</v>
      </c>
      <c r="C129" s="20">
        <f t="shared" si="47"/>
        <v>0</v>
      </c>
      <c r="D129" s="20">
        <f t="shared" si="48"/>
        <v>0</v>
      </c>
      <c r="E129" s="20">
        <f t="shared" si="49"/>
        <v>0</v>
      </c>
      <c r="F129" s="20">
        <f t="shared" si="50"/>
        <v>0</v>
      </c>
      <c r="G129" s="21">
        <f t="shared" si="51"/>
        <v>3.1800000000000003E-4</v>
      </c>
      <c r="I129" s="19">
        <v>37</v>
      </c>
      <c r="J129" s="20">
        <f t="shared" si="52"/>
        <v>0</v>
      </c>
      <c r="K129" s="20">
        <f t="shared" si="53"/>
        <v>0</v>
      </c>
      <c r="L129" s="20">
        <f t="shared" si="54"/>
        <v>0</v>
      </c>
      <c r="M129" s="20">
        <f t="shared" si="55"/>
        <v>0</v>
      </c>
      <c r="N129" s="20">
        <f t="shared" si="56"/>
        <v>0</v>
      </c>
      <c r="O129" s="21">
        <f t="shared" si="57"/>
        <v>2.4399999999999999E-4</v>
      </c>
    </row>
    <row r="130" spans="1:15">
      <c r="A130" s="19">
        <v>38</v>
      </c>
      <c r="B130" s="20">
        <f t="shared" si="46"/>
        <v>0</v>
      </c>
      <c r="C130" s="20">
        <f t="shared" si="47"/>
        <v>0</v>
      </c>
      <c r="D130" s="20">
        <f t="shared" si="48"/>
        <v>0</v>
      </c>
      <c r="E130" s="20">
        <f t="shared" si="49"/>
        <v>0</v>
      </c>
      <c r="F130" s="20">
        <f t="shared" si="50"/>
        <v>0</v>
      </c>
      <c r="G130" s="21">
        <f t="shared" si="51"/>
        <v>3.1700000000000001E-4</v>
      </c>
      <c r="I130" s="19">
        <v>38</v>
      </c>
      <c r="J130" s="20">
        <f t="shared" si="52"/>
        <v>0</v>
      </c>
      <c r="K130" s="20">
        <f t="shared" si="53"/>
        <v>0</v>
      </c>
      <c r="L130" s="20">
        <f t="shared" si="54"/>
        <v>0</v>
      </c>
      <c r="M130" s="20">
        <f t="shared" si="55"/>
        <v>0</v>
      </c>
      <c r="N130" s="20">
        <f t="shared" si="56"/>
        <v>0</v>
      </c>
      <c r="O130" s="21">
        <f t="shared" si="57"/>
        <v>2.43E-4</v>
      </c>
    </row>
    <row r="131" spans="1:15">
      <c r="A131" s="19">
        <v>39</v>
      </c>
      <c r="B131" s="20">
        <f t="shared" si="46"/>
        <v>0</v>
      </c>
      <c r="C131" s="20">
        <f t="shared" si="47"/>
        <v>0</v>
      </c>
      <c r="D131" s="20">
        <f t="shared" si="48"/>
        <v>0</v>
      </c>
      <c r="E131" s="20">
        <f t="shared" si="49"/>
        <v>0</v>
      </c>
      <c r="F131" s="20">
        <f t="shared" si="50"/>
        <v>0</v>
      </c>
      <c r="G131" s="21">
        <f t="shared" si="51"/>
        <v>3.1600000000000004E-4</v>
      </c>
      <c r="I131" s="19">
        <v>39</v>
      </c>
      <c r="J131" s="20">
        <f t="shared" si="52"/>
        <v>0</v>
      </c>
      <c r="K131" s="20">
        <f t="shared" si="53"/>
        <v>0</v>
      </c>
      <c r="L131" s="20">
        <f t="shared" si="54"/>
        <v>0</v>
      </c>
      <c r="M131" s="20">
        <f t="shared" si="55"/>
        <v>0</v>
      </c>
      <c r="N131" s="20">
        <f t="shared" si="56"/>
        <v>0</v>
      </c>
      <c r="O131" s="21">
        <f t="shared" si="57"/>
        <v>2.42E-4</v>
      </c>
    </row>
    <row r="132" spans="1:15">
      <c r="A132" s="19">
        <v>40</v>
      </c>
      <c r="B132" s="20">
        <f t="shared" si="46"/>
        <v>0</v>
      </c>
      <c r="C132" s="20">
        <f t="shared" si="47"/>
        <v>0</v>
      </c>
      <c r="D132" s="20">
        <f t="shared" si="48"/>
        <v>0</v>
      </c>
      <c r="E132" s="20">
        <f t="shared" si="49"/>
        <v>0</v>
      </c>
      <c r="F132" s="20">
        <f t="shared" si="50"/>
        <v>0</v>
      </c>
      <c r="G132" s="21">
        <f t="shared" si="51"/>
        <v>3.1500000000000001E-4</v>
      </c>
      <c r="I132" s="19">
        <v>40</v>
      </c>
      <c r="J132" s="20">
        <f t="shared" si="52"/>
        <v>0</v>
      </c>
      <c r="K132" s="20">
        <f t="shared" si="53"/>
        <v>0</v>
      </c>
      <c r="L132" s="20">
        <f t="shared" si="54"/>
        <v>0</v>
      </c>
      <c r="M132" s="20">
        <f t="shared" si="55"/>
        <v>0</v>
      </c>
      <c r="N132" s="20">
        <f t="shared" si="56"/>
        <v>0</v>
      </c>
      <c r="O132" s="21">
        <f t="shared" si="57"/>
        <v>2.4099999999999998E-4</v>
      </c>
    </row>
    <row r="133" spans="1:15">
      <c r="A133" s="19">
        <v>41</v>
      </c>
      <c r="B133" s="20">
        <f t="shared" si="46"/>
        <v>0</v>
      </c>
      <c r="C133" s="20">
        <f t="shared" si="47"/>
        <v>0</v>
      </c>
      <c r="D133" s="20">
        <f t="shared" si="48"/>
        <v>0</v>
      </c>
      <c r="E133" s="20">
        <f t="shared" si="49"/>
        <v>0</v>
      </c>
      <c r="F133" s="20">
        <f t="shared" si="50"/>
        <v>0</v>
      </c>
      <c r="G133" s="21">
        <f t="shared" si="51"/>
        <v>3.1399999999999999E-4</v>
      </c>
      <c r="I133" s="19">
        <v>41</v>
      </c>
      <c r="J133" s="20">
        <f t="shared" si="52"/>
        <v>0</v>
      </c>
      <c r="K133" s="20">
        <f t="shared" si="53"/>
        <v>0</v>
      </c>
      <c r="L133" s="20">
        <f t="shared" si="54"/>
        <v>0</v>
      </c>
      <c r="M133" s="20">
        <f t="shared" si="55"/>
        <v>0</v>
      </c>
      <c r="N133" s="20">
        <f t="shared" si="56"/>
        <v>0</v>
      </c>
      <c r="O133" s="21">
        <f t="shared" si="57"/>
        <v>2.3999999999999998E-4</v>
      </c>
    </row>
    <row r="134" spans="1:15">
      <c r="A134" s="19">
        <v>42</v>
      </c>
      <c r="B134" s="20">
        <f t="shared" si="46"/>
        <v>0</v>
      </c>
      <c r="C134" s="20">
        <f t="shared" si="47"/>
        <v>0</v>
      </c>
      <c r="D134" s="20">
        <f t="shared" si="48"/>
        <v>0</v>
      </c>
      <c r="E134" s="20">
        <f t="shared" si="49"/>
        <v>0</v>
      </c>
      <c r="F134" s="20">
        <f t="shared" si="50"/>
        <v>0</v>
      </c>
      <c r="G134" s="21">
        <f t="shared" si="51"/>
        <v>3.1300000000000002E-4</v>
      </c>
      <c r="I134" s="19">
        <v>42</v>
      </c>
      <c r="J134" s="20">
        <f t="shared" si="52"/>
        <v>0</v>
      </c>
      <c r="K134" s="20">
        <f t="shared" si="53"/>
        <v>0</v>
      </c>
      <c r="L134" s="20">
        <f t="shared" si="54"/>
        <v>0</v>
      </c>
      <c r="M134" s="20">
        <f t="shared" si="55"/>
        <v>0</v>
      </c>
      <c r="N134" s="20">
        <f t="shared" si="56"/>
        <v>0</v>
      </c>
      <c r="O134" s="21">
        <f t="shared" si="57"/>
        <v>2.3899999999999998E-4</v>
      </c>
    </row>
    <row r="135" spans="1:15">
      <c r="A135" s="19">
        <v>43</v>
      </c>
      <c r="B135" s="20">
        <f t="shared" si="46"/>
        <v>0</v>
      </c>
      <c r="C135" s="20">
        <f t="shared" si="47"/>
        <v>0</v>
      </c>
      <c r="D135" s="20">
        <f t="shared" si="48"/>
        <v>0</v>
      </c>
      <c r="E135" s="20">
        <f t="shared" si="49"/>
        <v>0</v>
      </c>
      <c r="F135" s="20">
        <f t="shared" si="50"/>
        <v>0</v>
      </c>
      <c r="G135" s="21">
        <f t="shared" si="51"/>
        <v>3.1199999999999999E-4</v>
      </c>
      <c r="I135" s="19">
        <v>43</v>
      </c>
      <c r="J135" s="20">
        <f t="shared" si="52"/>
        <v>0</v>
      </c>
      <c r="K135" s="20">
        <f t="shared" si="53"/>
        <v>0</v>
      </c>
      <c r="L135" s="20">
        <f t="shared" si="54"/>
        <v>0</v>
      </c>
      <c r="M135" s="20">
        <f t="shared" si="55"/>
        <v>0</v>
      </c>
      <c r="N135" s="20">
        <f t="shared" si="56"/>
        <v>0</v>
      </c>
      <c r="O135" s="21">
        <f t="shared" si="57"/>
        <v>2.3799999999999998E-4</v>
      </c>
    </row>
    <row r="136" spans="1:15">
      <c r="A136" s="19">
        <v>44</v>
      </c>
      <c r="B136" s="20">
        <f t="shared" si="46"/>
        <v>0</v>
      </c>
      <c r="C136" s="20">
        <f t="shared" si="47"/>
        <v>0</v>
      </c>
      <c r="D136" s="20">
        <f t="shared" si="48"/>
        <v>0</v>
      </c>
      <c r="E136" s="20">
        <f t="shared" si="49"/>
        <v>0</v>
      </c>
      <c r="F136" s="20">
        <f t="shared" si="50"/>
        <v>0</v>
      </c>
      <c r="G136" s="21">
        <f t="shared" si="51"/>
        <v>3.1100000000000002E-4</v>
      </c>
      <c r="I136" s="19">
        <v>44</v>
      </c>
      <c r="J136" s="20">
        <f t="shared" si="52"/>
        <v>0</v>
      </c>
      <c r="K136" s="20">
        <f t="shared" si="53"/>
        <v>0</v>
      </c>
      <c r="L136" s="20">
        <f t="shared" si="54"/>
        <v>0</v>
      </c>
      <c r="M136" s="20">
        <f t="shared" si="55"/>
        <v>0</v>
      </c>
      <c r="N136" s="20">
        <f t="shared" si="56"/>
        <v>0</v>
      </c>
      <c r="O136" s="21">
        <f t="shared" si="57"/>
        <v>2.3699999999999999E-4</v>
      </c>
    </row>
    <row r="137" spans="1:15">
      <c r="A137" s="19">
        <v>45</v>
      </c>
      <c r="B137" s="20">
        <f t="shared" si="46"/>
        <v>0</v>
      </c>
      <c r="C137" s="20">
        <f t="shared" si="47"/>
        <v>0</v>
      </c>
      <c r="D137" s="20">
        <f t="shared" si="48"/>
        <v>0</v>
      </c>
      <c r="E137" s="20">
        <f t="shared" si="49"/>
        <v>0</v>
      </c>
      <c r="F137" s="20">
        <f t="shared" si="50"/>
        <v>0</v>
      </c>
      <c r="G137" s="21">
        <f t="shared" si="51"/>
        <v>3.1E-4</v>
      </c>
      <c r="I137" s="19">
        <v>45</v>
      </c>
      <c r="J137" s="20">
        <f t="shared" si="52"/>
        <v>0</v>
      </c>
      <c r="K137" s="20">
        <f t="shared" si="53"/>
        <v>0</v>
      </c>
      <c r="L137" s="20">
        <f t="shared" si="54"/>
        <v>0</v>
      </c>
      <c r="M137" s="20">
        <f t="shared" si="55"/>
        <v>0</v>
      </c>
      <c r="N137" s="20">
        <f t="shared" si="56"/>
        <v>0</v>
      </c>
      <c r="O137" s="21">
        <f t="shared" si="57"/>
        <v>2.3599999999999999E-4</v>
      </c>
    </row>
    <row r="138" spans="1:15">
      <c r="A138" s="19">
        <v>46</v>
      </c>
      <c r="B138" s="20">
        <f t="shared" si="46"/>
        <v>0</v>
      </c>
      <c r="C138" s="20">
        <f t="shared" si="47"/>
        <v>0</v>
      </c>
      <c r="D138" s="20">
        <f t="shared" si="48"/>
        <v>0</v>
      </c>
      <c r="E138" s="20">
        <f t="shared" si="49"/>
        <v>0</v>
      </c>
      <c r="F138" s="20">
        <f t="shared" si="50"/>
        <v>0</v>
      </c>
      <c r="G138" s="21">
        <f t="shared" si="51"/>
        <v>3.0900000000000003E-4</v>
      </c>
      <c r="I138" s="19">
        <v>46</v>
      </c>
      <c r="J138" s="20">
        <f t="shared" si="52"/>
        <v>0</v>
      </c>
      <c r="K138" s="20">
        <f t="shared" si="53"/>
        <v>0</v>
      </c>
      <c r="L138" s="20">
        <f t="shared" si="54"/>
        <v>0</v>
      </c>
      <c r="M138" s="20">
        <f t="shared" si="55"/>
        <v>0</v>
      </c>
      <c r="N138" s="20">
        <f t="shared" si="56"/>
        <v>0</v>
      </c>
      <c r="O138" s="21">
        <f t="shared" si="57"/>
        <v>2.34E-4</v>
      </c>
    </row>
    <row r="139" spans="1:15">
      <c r="A139" s="19">
        <v>47</v>
      </c>
      <c r="B139" s="20">
        <f t="shared" si="46"/>
        <v>0</v>
      </c>
      <c r="C139" s="20">
        <f t="shared" si="47"/>
        <v>0</v>
      </c>
      <c r="D139" s="20">
        <f t="shared" si="48"/>
        <v>0</v>
      </c>
      <c r="E139" s="20">
        <f t="shared" si="49"/>
        <v>0</v>
      </c>
      <c r="F139" s="20">
        <f t="shared" si="50"/>
        <v>0</v>
      </c>
      <c r="G139" s="21">
        <f t="shared" si="51"/>
        <v>3.0800000000000001E-4</v>
      </c>
      <c r="I139" s="19">
        <v>47</v>
      </c>
      <c r="J139" s="20">
        <f t="shared" si="52"/>
        <v>0</v>
      </c>
      <c r="K139" s="20">
        <f t="shared" si="53"/>
        <v>0</v>
      </c>
      <c r="L139" s="20">
        <f t="shared" si="54"/>
        <v>0</v>
      </c>
      <c r="M139" s="20">
        <f t="shared" si="55"/>
        <v>0</v>
      </c>
      <c r="N139" s="20">
        <f t="shared" si="56"/>
        <v>0</v>
      </c>
      <c r="O139" s="21">
        <f t="shared" si="57"/>
        <v>2.32E-4</v>
      </c>
    </row>
    <row r="140" spans="1:15">
      <c r="A140" s="19">
        <v>48</v>
      </c>
      <c r="B140" s="20">
        <f t="shared" si="46"/>
        <v>0</v>
      </c>
      <c r="C140" s="20">
        <f t="shared" si="47"/>
        <v>0</v>
      </c>
      <c r="D140" s="20">
        <f t="shared" si="48"/>
        <v>0</v>
      </c>
      <c r="E140" s="20">
        <f t="shared" si="49"/>
        <v>0</v>
      </c>
      <c r="F140" s="20">
        <f t="shared" si="50"/>
        <v>0</v>
      </c>
      <c r="G140" s="21">
        <f t="shared" si="51"/>
        <v>3.0600000000000001E-4</v>
      </c>
      <c r="I140" s="19">
        <v>48</v>
      </c>
      <c r="J140" s="20">
        <f t="shared" si="52"/>
        <v>0</v>
      </c>
      <c r="K140" s="20">
        <f t="shared" si="53"/>
        <v>0</v>
      </c>
      <c r="L140" s="20">
        <f t="shared" si="54"/>
        <v>0</v>
      </c>
      <c r="M140" s="20">
        <f t="shared" si="55"/>
        <v>0</v>
      </c>
      <c r="N140" s="20">
        <f t="shared" si="56"/>
        <v>0</v>
      </c>
      <c r="O140" s="21">
        <f t="shared" si="57"/>
        <v>2.2999999999999998E-4</v>
      </c>
    </row>
    <row r="141" spans="1:15">
      <c r="A141" s="19">
        <v>49</v>
      </c>
      <c r="B141" s="20">
        <f t="shared" si="46"/>
        <v>0</v>
      </c>
      <c r="C141" s="20">
        <f t="shared" si="47"/>
        <v>0</v>
      </c>
      <c r="D141" s="20">
        <f t="shared" si="48"/>
        <v>0</v>
      </c>
      <c r="E141" s="20">
        <f t="shared" si="49"/>
        <v>0</v>
      </c>
      <c r="F141" s="20">
        <f t="shared" si="50"/>
        <v>0</v>
      </c>
      <c r="G141" s="21">
        <f t="shared" si="51"/>
        <v>3.0400000000000002E-4</v>
      </c>
      <c r="I141" s="19">
        <v>49</v>
      </c>
      <c r="J141" s="20">
        <f t="shared" si="52"/>
        <v>0</v>
      </c>
      <c r="K141" s="20">
        <f t="shared" si="53"/>
        <v>0</v>
      </c>
      <c r="L141" s="20">
        <f t="shared" si="54"/>
        <v>0</v>
      </c>
      <c r="M141" s="20">
        <f t="shared" si="55"/>
        <v>0</v>
      </c>
      <c r="N141" s="20">
        <f t="shared" si="56"/>
        <v>0</v>
      </c>
      <c r="O141" s="21">
        <f t="shared" si="57"/>
        <v>2.2899999999999998E-4</v>
      </c>
    </row>
    <row r="142" spans="1:15">
      <c r="A142" s="19">
        <v>50</v>
      </c>
      <c r="B142" s="20">
        <f t="shared" si="46"/>
        <v>0</v>
      </c>
      <c r="C142" s="20">
        <f t="shared" si="47"/>
        <v>0</v>
      </c>
      <c r="D142" s="20">
        <f t="shared" si="48"/>
        <v>0</v>
      </c>
      <c r="E142" s="20">
        <f t="shared" si="49"/>
        <v>0</v>
      </c>
      <c r="F142" s="20">
        <f t="shared" si="50"/>
        <v>0</v>
      </c>
      <c r="G142" s="21">
        <f t="shared" si="51"/>
        <v>3.0299999999999999E-4</v>
      </c>
      <c r="I142" s="19">
        <v>50</v>
      </c>
      <c r="J142" s="20">
        <f t="shared" si="52"/>
        <v>0</v>
      </c>
      <c r="K142" s="20">
        <f t="shared" si="53"/>
        <v>0</v>
      </c>
      <c r="L142" s="20">
        <f t="shared" si="54"/>
        <v>0</v>
      </c>
      <c r="M142" s="20">
        <f t="shared" si="55"/>
        <v>0</v>
      </c>
      <c r="N142" s="20">
        <f t="shared" si="56"/>
        <v>0</v>
      </c>
      <c r="O142" s="21">
        <f t="shared" si="57"/>
        <v>2.2699999999999999E-4</v>
      </c>
    </row>
    <row r="143" spans="1:15">
      <c r="A143" s="19">
        <v>51</v>
      </c>
      <c r="B143" s="20">
        <f t="shared" si="46"/>
        <v>0</v>
      </c>
      <c r="C143" s="20">
        <f t="shared" si="47"/>
        <v>0</v>
      </c>
      <c r="D143" s="20">
        <f t="shared" si="48"/>
        <v>0</v>
      </c>
      <c r="E143" s="20">
        <f t="shared" si="49"/>
        <v>0</v>
      </c>
      <c r="F143" s="20">
        <f t="shared" si="50"/>
        <v>0</v>
      </c>
      <c r="G143" s="21">
        <f t="shared" si="51"/>
        <v>3.0200000000000002E-4</v>
      </c>
      <c r="I143" s="19">
        <v>51</v>
      </c>
      <c r="J143" s="20">
        <f t="shared" si="52"/>
        <v>0</v>
      </c>
      <c r="K143" s="20">
        <f t="shared" si="53"/>
        <v>0</v>
      </c>
      <c r="L143" s="20">
        <f t="shared" si="54"/>
        <v>0</v>
      </c>
      <c r="M143" s="20">
        <f t="shared" si="55"/>
        <v>0</v>
      </c>
      <c r="N143" s="20">
        <f t="shared" si="56"/>
        <v>0</v>
      </c>
      <c r="O143" s="21">
        <f t="shared" si="57"/>
        <v>2.2499999999999999E-4</v>
      </c>
    </row>
    <row r="144" spans="1:15">
      <c r="A144" s="19">
        <v>52</v>
      </c>
      <c r="B144" s="20">
        <f t="shared" si="46"/>
        <v>0</v>
      </c>
      <c r="C144" s="20">
        <f t="shared" si="47"/>
        <v>0</v>
      </c>
      <c r="D144" s="20">
        <f t="shared" si="48"/>
        <v>0</v>
      </c>
      <c r="E144" s="20">
        <f t="shared" si="49"/>
        <v>0</v>
      </c>
      <c r="F144" s="20">
        <f t="shared" si="50"/>
        <v>0</v>
      </c>
      <c r="G144" s="21">
        <f t="shared" si="51"/>
        <v>3.01E-4</v>
      </c>
      <c r="I144" s="19">
        <v>52</v>
      </c>
      <c r="J144" s="20">
        <f t="shared" si="52"/>
        <v>0</v>
      </c>
      <c r="K144" s="20">
        <f t="shared" si="53"/>
        <v>0</v>
      </c>
      <c r="L144" s="20">
        <f t="shared" si="54"/>
        <v>0</v>
      </c>
      <c r="M144" s="20">
        <f t="shared" si="55"/>
        <v>0</v>
      </c>
      <c r="N144" s="20">
        <f t="shared" si="56"/>
        <v>0</v>
      </c>
      <c r="O144" s="21">
        <f t="shared" si="57"/>
        <v>2.24E-4</v>
      </c>
    </row>
    <row r="145" spans="1:15">
      <c r="A145" s="19">
        <v>53</v>
      </c>
      <c r="B145" s="20">
        <f t="shared" si="46"/>
        <v>0</v>
      </c>
      <c r="C145" s="20">
        <f t="shared" si="47"/>
        <v>0</v>
      </c>
      <c r="D145" s="20">
        <f t="shared" si="48"/>
        <v>0</v>
      </c>
      <c r="E145" s="20">
        <f t="shared" si="49"/>
        <v>0</v>
      </c>
      <c r="F145" s="20">
        <f t="shared" si="50"/>
        <v>0</v>
      </c>
      <c r="G145" s="21">
        <f t="shared" si="51"/>
        <v>2.9800000000000003E-4</v>
      </c>
      <c r="I145" s="19">
        <v>53</v>
      </c>
      <c r="J145" s="20">
        <f t="shared" si="52"/>
        <v>0</v>
      </c>
      <c r="K145" s="20">
        <f t="shared" si="53"/>
        <v>0</v>
      </c>
      <c r="L145" s="20">
        <f t="shared" si="54"/>
        <v>0</v>
      </c>
      <c r="M145" s="20">
        <f t="shared" si="55"/>
        <v>0</v>
      </c>
      <c r="N145" s="20">
        <f t="shared" si="56"/>
        <v>0</v>
      </c>
      <c r="O145" s="21">
        <f t="shared" si="57"/>
        <v>2.23E-4</v>
      </c>
    </row>
    <row r="146" spans="1:15">
      <c r="A146" s="19">
        <v>54</v>
      </c>
      <c r="B146" s="20">
        <f t="shared" si="46"/>
        <v>0</v>
      </c>
      <c r="C146" s="20">
        <f t="shared" si="47"/>
        <v>0</v>
      </c>
      <c r="D146" s="20">
        <f t="shared" si="48"/>
        <v>0</v>
      </c>
      <c r="E146" s="20">
        <f t="shared" si="49"/>
        <v>0</v>
      </c>
      <c r="F146" s="20">
        <f t="shared" si="50"/>
        <v>0</v>
      </c>
      <c r="G146" s="21">
        <f t="shared" si="51"/>
        <v>2.9700000000000001E-4</v>
      </c>
      <c r="I146" s="19">
        <v>54</v>
      </c>
      <c r="J146" s="20">
        <f t="shared" si="52"/>
        <v>0</v>
      </c>
      <c r="K146" s="20">
        <f t="shared" si="53"/>
        <v>0</v>
      </c>
      <c r="L146" s="20">
        <f t="shared" si="54"/>
        <v>0</v>
      </c>
      <c r="M146" s="20">
        <f t="shared" si="55"/>
        <v>0</v>
      </c>
      <c r="N146" s="20">
        <f t="shared" si="56"/>
        <v>0</v>
      </c>
      <c r="O146" s="21">
        <f t="shared" si="57"/>
        <v>2.22E-4</v>
      </c>
    </row>
    <row r="147" spans="1:15">
      <c r="A147" s="19">
        <v>55</v>
      </c>
      <c r="B147" s="20">
        <f t="shared" si="46"/>
        <v>0</v>
      </c>
      <c r="C147" s="20">
        <f t="shared" si="47"/>
        <v>0</v>
      </c>
      <c r="D147" s="20">
        <f t="shared" si="48"/>
        <v>0</v>
      </c>
      <c r="E147" s="20">
        <f t="shared" si="49"/>
        <v>0</v>
      </c>
      <c r="F147" s="20">
        <f t="shared" si="50"/>
        <v>0</v>
      </c>
      <c r="G147" s="21">
        <f t="shared" si="51"/>
        <v>2.9399999999999999E-4</v>
      </c>
      <c r="I147" s="19">
        <v>55</v>
      </c>
      <c r="J147" s="20">
        <f t="shared" si="52"/>
        <v>0</v>
      </c>
      <c r="K147" s="20">
        <f t="shared" si="53"/>
        <v>0</v>
      </c>
      <c r="L147" s="20">
        <f t="shared" si="54"/>
        <v>0</v>
      </c>
      <c r="M147" s="20">
        <f t="shared" si="55"/>
        <v>0</v>
      </c>
      <c r="N147" s="20">
        <f t="shared" si="56"/>
        <v>0</v>
      </c>
      <c r="O147" s="21">
        <f t="shared" si="57"/>
        <v>2.1899999999999998E-4</v>
      </c>
    </row>
    <row r="148" spans="1:15">
      <c r="A148" s="19">
        <v>56</v>
      </c>
      <c r="B148" s="20">
        <f t="shared" si="46"/>
        <v>0</v>
      </c>
      <c r="C148" s="20">
        <f t="shared" si="47"/>
        <v>0</v>
      </c>
      <c r="D148" s="20">
        <f t="shared" si="48"/>
        <v>0</v>
      </c>
      <c r="E148" s="20">
        <f t="shared" si="49"/>
        <v>0</v>
      </c>
      <c r="F148" s="20">
        <f t="shared" si="50"/>
        <v>0</v>
      </c>
      <c r="G148" s="21">
        <f t="shared" si="51"/>
        <v>2.9300000000000002E-4</v>
      </c>
      <c r="I148" s="19">
        <v>56</v>
      </c>
      <c r="J148" s="20">
        <f t="shared" si="52"/>
        <v>0</v>
      </c>
      <c r="K148" s="20">
        <f t="shared" si="53"/>
        <v>0</v>
      </c>
      <c r="L148" s="20">
        <f t="shared" si="54"/>
        <v>0</v>
      </c>
      <c r="M148" s="20">
        <f t="shared" si="55"/>
        <v>0</v>
      </c>
      <c r="N148" s="20">
        <f t="shared" si="56"/>
        <v>0</v>
      </c>
      <c r="O148" s="21">
        <f t="shared" si="57"/>
        <v>2.1799999999999999E-4</v>
      </c>
    </row>
    <row r="149" spans="1:15">
      <c r="A149" s="19">
        <v>57</v>
      </c>
      <c r="B149" s="20">
        <f t="shared" si="46"/>
        <v>0</v>
      </c>
      <c r="C149" s="20">
        <f t="shared" si="47"/>
        <v>0</v>
      </c>
      <c r="D149" s="20">
        <f t="shared" si="48"/>
        <v>0</v>
      </c>
      <c r="E149" s="20">
        <f t="shared" si="49"/>
        <v>0</v>
      </c>
      <c r="F149" s="20">
        <f t="shared" si="50"/>
        <v>0</v>
      </c>
      <c r="G149" s="21">
        <f t="shared" si="51"/>
        <v>2.92E-4</v>
      </c>
      <c r="I149" s="19">
        <v>57</v>
      </c>
      <c r="J149" s="20">
        <f t="shared" si="52"/>
        <v>0</v>
      </c>
      <c r="K149" s="20">
        <f t="shared" si="53"/>
        <v>0</v>
      </c>
      <c r="L149" s="20">
        <f t="shared" si="54"/>
        <v>0</v>
      </c>
      <c r="M149" s="20">
        <f t="shared" si="55"/>
        <v>0</v>
      </c>
      <c r="N149" s="20">
        <f t="shared" si="56"/>
        <v>0</v>
      </c>
      <c r="O149" s="21">
        <f t="shared" si="57"/>
        <v>2.1499999999999999E-4</v>
      </c>
    </row>
    <row r="150" spans="1:15">
      <c r="A150" s="19">
        <v>58</v>
      </c>
      <c r="B150" s="20">
        <f t="shared" si="46"/>
        <v>0</v>
      </c>
      <c r="C150" s="20">
        <f t="shared" si="47"/>
        <v>0</v>
      </c>
      <c r="D150" s="20">
        <f t="shared" si="48"/>
        <v>0</v>
      </c>
      <c r="E150" s="20">
        <f t="shared" si="49"/>
        <v>0</v>
      </c>
      <c r="F150" s="20">
        <f t="shared" si="50"/>
        <v>0</v>
      </c>
      <c r="G150" s="21">
        <f t="shared" si="51"/>
        <v>2.8900000000000003E-4</v>
      </c>
      <c r="I150" s="19">
        <v>58</v>
      </c>
      <c r="J150" s="20">
        <f t="shared" si="52"/>
        <v>0</v>
      </c>
      <c r="K150" s="20">
        <f t="shared" si="53"/>
        <v>0</v>
      </c>
      <c r="L150" s="20">
        <f t="shared" si="54"/>
        <v>0</v>
      </c>
      <c r="M150" s="20">
        <f t="shared" si="55"/>
        <v>0</v>
      </c>
      <c r="N150" s="20">
        <f t="shared" si="56"/>
        <v>0</v>
      </c>
      <c r="O150" s="21">
        <f t="shared" si="57"/>
        <v>2.14E-4</v>
      </c>
    </row>
    <row r="151" spans="1:15">
      <c r="A151" s="19">
        <v>59</v>
      </c>
      <c r="B151" s="20">
        <f t="shared" si="46"/>
        <v>0</v>
      </c>
      <c r="C151" s="20">
        <f t="shared" si="47"/>
        <v>0</v>
      </c>
      <c r="D151" s="20">
        <f t="shared" si="48"/>
        <v>0</v>
      </c>
      <c r="E151" s="20">
        <f t="shared" si="49"/>
        <v>0</v>
      </c>
      <c r="F151" s="20">
        <f t="shared" si="50"/>
        <v>0</v>
      </c>
      <c r="G151" s="21">
        <f t="shared" si="51"/>
        <v>2.8800000000000001E-4</v>
      </c>
      <c r="I151" s="19">
        <v>59</v>
      </c>
      <c r="J151" s="20">
        <f t="shared" si="52"/>
        <v>0</v>
      </c>
      <c r="K151" s="20">
        <f t="shared" si="53"/>
        <v>0</v>
      </c>
      <c r="L151" s="20">
        <f t="shared" si="54"/>
        <v>0</v>
      </c>
      <c r="M151" s="20">
        <f t="shared" si="55"/>
        <v>0</v>
      </c>
      <c r="N151" s="20">
        <f t="shared" si="56"/>
        <v>0</v>
      </c>
      <c r="O151" s="21">
        <f t="shared" si="57"/>
        <v>2.12E-4</v>
      </c>
    </row>
    <row r="152" spans="1:15">
      <c r="A152" s="19">
        <v>60</v>
      </c>
      <c r="B152" s="20">
        <f t="shared" si="46"/>
        <v>0</v>
      </c>
      <c r="C152" s="20">
        <f t="shared" si="47"/>
        <v>0</v>
      </c>
      <c r="D152" s="20">
        <f t="shared" si="48"/>
        <v>0</v>
      </c>
      <c r="E152" s="20">
        <f t="shared" si="49"/>
        <v>0</v>
      </c>
      <c r="F152" s="20">
        <f t="shared" si="50"/>
        <v>0</v>
      </c>
      <c r="G152" s="21">
        <f t="shared" si="51"/>
        <v>2.8700000000000004E-4</v>
      </c>
      <c r="I152" s="19">
        <v>60</v>
      </c>
      <c r="J152" s="20">
        <f t="shared" si="52"/>
        <v>0</v>
      </c>
      <c r="K152" s="20">
        <f t="shared" si="53"/>
        <v>0</v>
      </c>
      <c r="L152" s="20">
        <f t="shared" si="54"/>
        <v>0</v>
      </c>
      <c r="M152" s="20">
        <f t="shared" si="55"/>
        <v>0</v>
      </c>
      <c r="N152" s="20">
        <f t="shared" si="56"/>
        <v>0</v>
      </c>
      <c r="O152" s="21">
        <f t="shared" si="57"/>
        <v>2.1099999999999998E-4</v>
      </c>
    </row>
    <row r="153" spans="1:15">
      <c r="A153" s="19">
        <v>61</v>
      </c>
      <c r="B153" s="20">
        <f t="shared" si="46"/>
        <v>0</v>
      </c>
      <c r="C153" s="20">
        <f t="shared" si="47"/>
        <v>0</v>
      </c>
      <c r="D153" s="20">
        <f t="shared" si="48"/>
        <v>0</v>
      </c>
      <c r="E153" s="20">
        <f t="shared" si="49"/>
        <v>0</v>
      </c>
      <c r="F153" s="20">
        <f t="shared" si="50"/>
        <v>0</v>
      </c>
      <c r="G153" s="21">
        <f t="shared" si="51"/>
        <v>2.8600000000000001E-4</v>
      </c>
      <c r="I153" s="19">
        <v>61</v>
      </c>
      <c r="J153" s="20">
        <f t="shared" si="52"/>
        <v>0</v>
      </c>
      <c r="K153" s="20">
        <f t="shared" si="53"/>
        <v>0</v>
      </c>
      <c r="L153" s="20">
        <f t="shared" si="54"/>
        <v>0</v>
      </c>
      <c r="M153" s="20">
        <f t="shared" si="55"/>
        <v>0</v>
      </c>
      <c r="N153" s="20">
        <f t="shared" si="56"/>
        <v>0</v>
      </c>
      <c r="O153" s="21">
        <f t="shared" si="57"/>
        <v>2.0999999999999998E-4</v>
      </c>
    </row>
    <row r="154" spans="1:15">
      <c r="A154" s="19">
        <v>62</v>
      </c>
      <c r="B154" s="20">
        <f t="shared" si="46"/>
        <v>0</v>
      </c>
      <c r="C154" s="20">
        <f t="shared" si="47"/>
        <v>0</v>
      </c>
      <c r="D154" s="20">
        <f t="shared" si="48"/>
        <v>0</v>
      </c>
      <c r="E154" s="20">
        <f t="shared" si="49"/>
        <v>0</v>
      </c>
      <c r="F154" s="20">
        <f t="shared" si="50"/>
        <v>0</v>
      </c>
      <c r="G154" s="21">
        <f t="shared" si="51"/>
        <v>2.8499999999999999E-4</v>
      </c>
      <c r="I154" s="19">
        <v>62</v>
      </c>
      <c r="J154" s="20">
        <f t="shared" si="52"/>
        <v>0</v>
      </c>
      <c r="K154" s="20">
        <f t="shared" si="53"/>
        <v>0</v>
      </c>
      <c r="L154" s="20">
        <f t="shared" si="54"/>
        <v>0</v>
      </c>
      <c r="M154" s="20">
        <f t="shared" si="55"/>
        <v>0</v>
      </c>
      <c r="N154" s="20">
        <f t="shared" si="56"/>
        <v>0</v>
      </c>
      <c r="O154" s="21">
        <f t="shared" si="57"/>
        <v>2.0899999999999998E-4</v>
      </c>
    </row>
    <row r="155" spans="1:15">
      <c r="A155" s="19">
        <v>63</v>
      </c>
      <c r="B155" s="20">
        <f t="shared" si="46"/>
        <v>0</v>
      </c>
      <c r="C155" s="20">
        <f t="shared" si="47"/>
        <v>0</v>
      </c>
      <c r="D155" s="20">
        <f t="shared" si="48"/>
        <v>0</v>
      </c>
      <c r="E155" s="20">
        <f t="shared" si="49"/>
        <v>0</v>
      </c>
      <c r="F155" s="20">
        <f t="shared" si="50"/>
        <v>0</v>
      </c>
      <c r="G155" s="21">
        <f t="shared" si="51"/>
        <v>2.8299999999999999E-4</v>
      </c>
      <c r="I155" s="19">
        <v>63</v>
      </c>
      <c r="J155" s="20">
        <f t="shared" si="52"/>
        <v>0</v>
      </c>
      <c r="K155" s="20">
        <f t="shared" si="53"/>
        <v>0</v>
      </c>
      <c r="L155" s="20">
        <f t="shared" si="54"/>
        <v>0</v>
      </c>
      <c r="M155" s="20">
        <f t="shared" si="55"/>
        <v>0</v>
      </c>
      <c r="N155" s="20">
        <f t="shared" si="56"/>
        <v>0</v>
      </c>
      <c r="O155" s="21">
        <f t="shared" si="57"/>
        <v>2.0599999999999999E-4</v>
      </c>
    </row>
    <row r="156" spans="1:15">
      <c r="A156" s="19">
        <v>64</v>
      </c>
      <c r="B156" s="20">
        <f t="shared" si="46"/>
        <v>0</v>
      </c>
      <c r="C156" s="20">
        <f t="shared" si="47"/>
        <v>0</v>
      </c>
      <c r="D156" s="20">
        <f t="shared" si="48"/>
        <v>0</v>
      </c>
      <c r="E156" s="20">
        <f t="shared" si="49"/>
        <v>0</v>
      </c>
      <c r="F156" s="20">
        <f t="shared" si="50"/>
        <v>0</v>
      </c>
      <c r="G156" s="21">
        <f t="shared" si="51"/>
        <v>2.8200000000000002E-4</v>
      </c>
      <c r="I156" s="19">
        <v>64</v>
      </c>
      <c r="J156" s="20">
        <f t="shared" si="52"/>
        <v>0</v>
      </c>
      <c r="K156" s="20">
        <f t="shared" si="53"/>
        <v>0</v>
      </c>
      <c r="L156" s="20">
        <f t="shared" si="54"/>
        <v>0</v>
      </c>
      <c r="M156" s="20">
        <f t="shared" si="55"/>
        <v>0</v>
      </c>
      <c r="N156" s="20">
        <f t="shared" si="56"/>
        <v>0</v>
      </c>
      <c r="O156" s="21">
        <f t="shared" si="57"/>
        <v>2.04E-4</v>
      </c>
    </row>
    <row r="157" spans="1:15">
      <c r="A157" s="19">
        <v>65</v>
      </c>
      <c r="B157" s="20">
        <f t="shared" ref="B157:B172" si="58">IF(G157="","",VLOOKUP(G157,calcm9,2,FALSE))</f>
        <v>0</v>
      </c>
      <c r="C157" s="20">
        <f t="shared" ref="C157:C172" si="59">IF(G157="","",VLOOKUP(G157,calcm9,3,FALSE))</f>
        <v>0</v>
      </c>
      <c r="D157" s="20">
        <f t="shared" ref="D157:D172" si="60">IF(G157="","",VLOOKUP(G157,calcm9,4,FALSE))</f>
        <v>0</v>
      </c>
      <c r="E157" s="20">
        <f t="shared" ref="E157:E172" si="61">IF(G157="","",VLOOKUP(G157,calcm9,5,FALSE))</f>
        <v>0</v>
      </c>
      <c r="F157" s="20">
        <f t="shared" ref="F157:F172" si="62">IF(G157="","",VLOOKUP(G157,calcm9,6,FALSE))</f>
        <v>0</v>
      </c>
      <c r="G157" s="21">
        <f t="shared" ref="G157:G172" si="63">IF(LARGE(pointm9,A157)=0,"",LARGE(pointm9,A157))</f>
        <v>2.81E-4</v>
      </c>
      <c r="I157" s="19">
        <v>65</v>
      </c>
      <c r="J157" s="20">
        <f t="shared" ref="J157:J172" si="64">IF(O157="","",VLOOKUP(O157,calcf9,2,FALSE))</f>
        <v>0</v>
      </c>
      <c r="K157" s="20">
        <f t="shared" ref="K157:K172" si="65">IF(O157="","",VLOOKUP(O157,calcf9,3,FALSE))</f>
        <v>0</v>
      </c>
      <c r="L157" s="20">
        <f t="shared" ref="L157:L172" si="66">IF(O157="","",VLOOKUP(O157,calcf9,4,FALSE))</f>
        <v>0</v>
      </c>
      <c r="M157" s="20">
        <f t="shared" ref="M157:M172" si="67">IF(O157="","",VLOOKUP(O157,calcf9,5,FALSE))</f>
        <v>0</v>
      </c>
      <c r="N157" s="20">
        <f t="shared" ref="N157:N172" si="68">IF(O157="","",VLOOKUP(O157,calcf9,6,FALSE))</f>
        <v>0</v>
      </c>
      <c r="O157" s="21">
        <f t="shared" ref="O157:O172" si="69">IF(LARGE(pointf9,I157)=0,"",LARGE(pointf9,I157))</f>
        <v>2.0099999999999998E-4</v>
      </c>
    </row>
    <row r="158" spans="1:15">
      <c r="A158" s="19">
        <v>66</v>
      </c>
      <c r="B158" s="20">
        <f t="shared" si="58"/>
        <v>0</v>
      </c>
      <c r="C158" s="20">
        <f t="shared" si="59"/>
        <v>0</v>
      </c>
      <c r="D158" s="20">
        <f t="shared" si="60"/>
        <v>0</v>
      </c>
      <c r="E158" s="20">
        <f t="shared" si="61"/>
        <v>0</v>
      </c>
      <c r="F158" s="20">
        <f t="shared" si="62"/>
        <v>0</v>
      </c>
      <c r="G158" s="21">
        <f t="shared" si="63"/>
        <v>2.7900000000000001E-4</v>
      </c>
      <c r="I158" s="19">
        <v>66</v>
      </c>
      <c r="J158" s="20">
        <f t="shared" si="64"/>
        <v>0</v>
      </c>
      <c r="K158" s="20">
        <f t="shared" si="65"/>
        <v>0</v>
      </c>
      <c r="L158" s="20">
        <f t="shared" si="66"/>
        <v>0</v>
      </c>
      <c r="M158" s="20">
        <f t="shared" si="67"/>
        <v>0</v>
      </c>
      <c r="N158" s="20">
        <f t="shared" si="68"/>
        <v>0</v>
      </c>
      <c r="O158" s="21">
        <f t="shared" si="69"/>
        <v>1.9999999999999998E-4</v>
      </c>
    </row>
    <row r="159" spans="1:15">
      <c r="A159" s="19">
        <v>67</v>
      </c>
      <c r="B159" s="20">
        <f t="shared" si="58"/>
        <v>0</v>
      </c>
      <c r="C159" s="20">
        <f t="shared" si="59"/>
        <v>0</v>
      </c>
      <c r="D159" s="20">
        <f t="shared" si="60"/>
        <v>0</v>
      </c>
      <c r="E159" s="20">
        <f t="shared" si="61"/>
        <v>0</v>
      </c>
      <c r="F159" s="20">
        <f t="shared" si="62"/>
        <v>0</v>
      </c>
      <c r="G159" s="21">
        <f t="shared" si="63"/>
        <v>2.7800000000000004E-4</v>
      </c>
      <c r="I159" s="19">
        <v>67</v>
      </c>
      <c r="J159" s="20">
        <f t="shared" si="64"/>
        <v>0</v>
      </c>
      <c r="K159" s="20">
        <f t="shared" si="65"/>
        <v>0</v>
      </c>
      <c r="L159" s="20">
        <f t="shared" si="66"/>
        <v>0</v>
      </c>
      <c r="M159" s="20">
        <f t="shared" si="67"/>
        <v>0</v>
      </c>
      <c r="N159" s="20">
        <f t="shared" si="68"/>
        <v>0</v>
      </c>
      <c r="O159" s="21">
        <f t="shared" si="69"/>
        <v>1.9899999999999999E-4</v>
      </c>
    </row>
    <row r="160" spans="1:15">
      <c r="A160" s="19">
        <v>68</v>
      </c>
      <c r="B160" s="20">
        <f t="shared" si="58"/>
        <v>0</v>
      </c>
      <c r="C160" s="20">
        <f t="shared" si="59"/>
        <v>0</v>
      </c>
      <c r="D160" s="20">
        <f t="shared" si="60"/>
        <v>0</v>
      </c>
      <c r="E160" s="20">
        <f t="shared" si="61"/>
        <v>0</v>
      </c>
      <c r="F160" s="20">
        <f t="shared" si="62"/>
        <v>0</v>
      </c>
      <c r="G160" s="21">
        <f t="shared" si="63"/>
        <v>2.7700000000000001E-4</v>
      </c>
      <c r="I160" s="19">
        <v>68</v>
      </c>
      <c r="J160" s="20">
        <f t="shared" si="64"/>
        <v>0</v>
      </c>
      <c r="K160" s="20">
        <f t="shared" si="65"/>
        <v>0</v>
      </c>
      <c r="L160" s="20">
        <f t="shared" si="66"/>
        <v>0</v>
      </c>
      <c r="M160" s="20">
        <f t="shared" si="67"/>
        <v>0</v>
      </c>
      <c r="N160" s="20">
        <f t="shared" si="68"/>
        <v>0</v>
      </c>
      <c r="O160" s="21">
        <f t="shared" si="69"/>
        <v>1.9799999999999999E-4</v>
      </c>
    </row>
    <row r="161" spans="1:15">
      <c r="A161" s="19">
        <v>69</v>
      </c>
      <c r="B161" s="20">
        <f t="shared" si="58"/>
        <v>0</v>
      </c>
      <c r="C161" s="20">
        <f t="shared" si="59"/>
        <v>0</v>
      </c>
      <c r="D161" s="20">
        <f t="shared" si="60"/>
        <v>0</v>
      </c>
      <c r="E161" s="20">
        <f t="shared" si="61"/>
        <v>0</v>
      </c>
      <c r="F161" s="20">
        <f t="shared" si="62"/>
        <v>0</v>
      </c>
      <c r="G161" s="21">
        <f t="shared" si="63"/>
        <v>2.7600000000000004E-4</v>
      </c>
      <c r="I161" s="19">
        <v>69</v>
      </c>
      <c r="J161" s="20">
        <f t="shared" si="64"/>
        <v>0</v>
      </c>
      <c r="K161" s="20">
        <f t="shared" si="65"/>
        <v>0</v>
      </c>
      <c r="L161" s="20">
        <f t="shared" si="66"/>
        <v>0</v>
      </c>
      <c r="M161" s="20">
        <f t="shared" si="67"/>
        <v>0</v>
      </c>
      <c r="N161" s="20">
        <f t="shared" si="68"/>
        <v>0</v>
      </c>
      <c r="O161" s="21">
        <f t="shared" si="69"/>
        <v>1.9599999999999999E-4</v>
      </c>
    </row>
    <row r="162" spans="1:15">
      <c r="A162" s="19">
        <v>70</v>
      </c>
      <c r="B162" s="20">
        <f t="shared" si="58"/>
        <v>0</v>
      </c>
      <c r="C162" s="20">
        <f t="shared" si="59"/>
        <v>0</v>
      </c>
      <c r="D162" s="20">
        <f t="shared" si="60"/>
        <v>0</v>
      </c>
      <c r="E162" s="20">
        <f t="shared" si="61"/>
        <v>0</v>
      </c>
      <c r="F162" s="20">
        <f t="shared" si="62"/>
        <v>0</v>
      </c>
      <c r="G162" s="21">
        <f t="shared" si="63"/>
        <v>2.72E-4</v>
      </c>
      <c r="I162" s="19">
        <v>70</v>
      </c>
      <c r="J162" s="20">
        <f t="shared" si="64"/>
        <v>0</v>
      </c>
      <c r="K162" s="20">
        <f t="shared" si="65"/>
        <v>0</v>
      </c>
      <c r="L162" s="20">
        <f t="shared" si="66"/>
        <v>0</v>
      </c>
      <c r="M162" s="20">
        <f t="shared" si="67"/>
        <v>0</v>
      </c>
      <c r="N162" s="20">
        <f t="shared" si="68"/>
        <v>0</v>
      </c>
      <c r="O162" s="21">
        <f t="shared" si="69"/>
        <v>1.95E-4</v>
      </c>
    </row>
    <row r="163" spans="1:15">
      <c r="A163" s="19">
        <v>71</v>
      </c>
      <c r="B163" s="20">
        <f t="shared" si="58"/>
        <v>0</v>
      </c>
      <c r="C163" s="20">
        <f t="shared" si="59"/>
        <v>0</v>
      </c>
      <c r="D163" s="20">
        <f t="shared" si="60"/>
        <v>0</v>
      </c>
      <c r="E163" s="20">
        <f t="shared" si="61"/>
        <v>0</v>
      </c>
      <c r="F163" s="20">
        <f t="shared" si="62"/>
        <v>0</v>
      </c>
      <c r="G163" s="21">
        <f t="shared" si="63"/>
        <v>2.7100000000000003E-4</v>
      </c>
      <c r="I163" s="19">
        <v>71</v>
      </c>
      <c r="J163" s="20">
        <f t="shared" si="64"/>
        <v>0</v>
      </c>
      <c r="K163" s="20">
        <f t="shared" si="65"/>
        <v>0</v>
      </c>
      <c r="L163" s="20">
        <f t="shared" si="66"/>
        <v>0</v>
      </c>
      <c r="M163" s="20">
        <f t="shared" si="67"/>
        <v>0</v>
      </c>
      <c r="N163" s="20">
        <f t="shared" si="68"/>
        <v>0</v>
      </c>
      <c r="O163" s="21">
        <f t="shared" si="69"/>
        <v>1.9199999999999998E-4</v>
      </c>
    </row>
    <row r="164" spans="1:15">
      <c r="A164" s="19">
        <v>72</v>
      </c>
      <c r="B164" s="20">
        <f t="shared" si="58"/>
        <v>0</v>
      </c>
      <c r="C164" s="20">
        <f t="shared" si="59"/>
        <v>0</v>
      </c>
      <c r="D164" s="20">
        <f t="shared" si="60"/>
        <v>0</v>
      </c>
      <c r="E164" s="20">
        <f t="shared" si="61"/>
        <v>0</v>
      </c>
      <c r="F164" s="20">
        <f t="shared" si="62"/>
        <v>0</v>
      </c>
      <c r="G164" s="21">
        <f t="shared" si="63"/>
        <v>2.7E-4</v>
      </c>
      <c r="I164" s="19">
        <v>72</v>
      </c>
      <c r="J164" s="20">
        <f t="shared" si="64"/>
        <v>0</v>
      </c>
      <c r="K164" s="20">
        <f t="shared" si="65"/>
        <v>0</v>
      </c>
      <c r="L164" s="20">
        <f t="shared" si="66"/>
        <v>0</v>
      </c>
      <c r="M164" s="20">
        <f t="shared" si="67"/>
        <v>0</v>
      </c>
      <c r="N164" s="20">
        <f t="shared" si="68"/>
        <v>0</v>
      </c>
      <c r="O164" s="21">
        <f t="shared" si="69"/>
        <v>1.9099999999999998E-4</v>
      </c>
    </row>
    <row r="165" spans="1:15">
      <c r="A165" s="19">
        <v>73</v>
      </c>
      <c r="B165" s="20">
        <f t="shared" si="58"/>
        <v>0</v>
      </c>
      <c r="C165" s="20">
        <f t="shared" si="59"/>
        <v>0</v>
      </c>
      <c r="D165" s="20">
        <f t="shared" si="60"/>
        <v>0</v>
      </c>
      <c r="E165" s="20">
        <f t="shared" si="61"/>
        <v>0</v>
      </c>
      <c r="F165" s="20">
        <f t="shared" si="62"/>
        <v>0</v>
      </c>
      <c r="G165" s="21">
        <f t="shared" si="63"/>
        <v>2.6900000000000003E-4</v>
      </c>
      <c r="I165" s="19">
        <v>73</v>
      </c>
      <c r="J165" s="20">
        <f t="shared" si="64"/>
        <v>0</v>
      </c>
      <c r="K165" s="20">
        <f t="shared" si="65"/>
        <v>0</v>
      </c>
      <c r="L165" s="20">
        <f t="shared" si="66"/>
        <v>0</v>
      </c>
      <c r="M165" s="20">
        <f t="shared" si="67"/>
        <v>0</v>
      </c>
      <c r="N165" s="20">
        <f t="shared" si="68"/>
        <v>0</v>
      </c>
      <c r="O165" s="21">
        <f t="shared" si="69"/>
        <v>1.8999999999999998E-4</v>
      </c>
    </row>
    <row r="166" spans="1:15">
      <c r="A166" s="19">
        <v>74</v>
      </c>
      <c r="B166" s="20">
        <f t="shared" si="58"/>
        <v>0</v>
      </c>
      <c r="C166" s="20">
        <f t="shared" si="59"/>
        <v>0</v>
      </c>
      <c r="D166" s="20">
        <f t="shared" si="60"/>
        <v>0</v>
      </c>
      <c r="E166" s="20">
        <f t="shared" si="61"/>
        <v>0</v>
      </c>
      <c r="F166" s="20">
        <f t="shared" si="62"/>
        <v>0</v>
      </c>
      <c r="G166" s="21">
        <f t="shared" si="63"/>
        <v>2.6700000000000004E-4</v>
      </c>
      <c r="I166" s="19">
        <v>74</v>
      </c>
      <c r="J166" s="20">
        <f t="shared" si="64"/>
        <v>0</v>
      </c>
      <c r="K166" s="20">
        <f t="shared" si="65"/>
        <v>0</v>
      </c>
      <c r="L166" s="20">
        <f t="shared" si="66"/>
        <v>0</v>
      </c>
      <c r="M166" s="20">
        <f t="shared" si="67"/>
        <v>0</v>
      </c>
      <c r="N166" s="20">
        <f t="shared" si="68"/>
        <v>0</v>
      </c>
      <c r="O166" s="21">
        <f t="shared" si="69"/>
        <v>1.8899999999999999E-4</v>
      </c>
    </row>
    <row r="167" spans="1:15">
      <c r="A167" s="19">
        <v>75</v>
      </c>
      <c r="B167" s="20">
        <f t="shared" si="58"/>
        <v>0</v>
      </c>
      <c r="C167" s="20">
        <f t="shared" si="59"/>
        <v>0</v>
      </c>
      <c r="D167" s="20">
        <f t="shared" si="60"/>
        <v>0</v>
      </c>
      <c r="E167" s="20">
        <f t="shared" si="61"/>
        <v>0</v>
      </c>
      <c r="F167" s="20">
        <f t="shared" si="62"/>
        <v>0</v>
      </c>
      <c r="G167" s="21">
        <f t="shared" si="63"/>
        <v>2.6499999999999999E-4</v>
      </c>
      <c r="I167" s="19">
        <v>75</v>
      </c>
      <c r="J167" s="20">
        <f t="shared" si="64"/>
        <v>0</v>
      </c>
      <c r="K167" s="20">
        <f t="shared" si="65"/>
        <v>0</v>
      </c>
      <c r="L167" s="20">
        <f t="shared" si="66"/>
        <v>0</v>
      </c>
      <c r="M167" s="20">
        <f t="shared" si="67"/>
        <v>0</v>
      </c>
      <c r="N167" s="20">
        <f t="shared" si="68"/>
        <v>0</v>
      </c>
      <c r="O167" s="21">
        <f t="shared" si="69"/>
        <v>1.8699999999999999E-4</v>
      </c>
    </row>
    <row r="168" spans="1:15">
      <c r="A168" s="19">
        <v>76</v>
      </c>
      <c r="B168" s="20">
        <f t="shared" si="58"/>
        <v>0</v>
      </c>
      <c r="C168" s="20">
        <f t="shared" si="59"/>
        <v>0</v>
      </c>
      <c r="D168" s="20">
        <f t="shared" si="60"/>
        <v>0</v>
      </c>
      <c r="E168" s="20">
        <f t="shared" si="61"/>
        <v>0</v>
      </c>
      <c r="F168" s="20">
        <f t="shared" si="62"/>
        <v>0</v>
      </c>
      <c r="G168" s="21">
        <f t="shared" si="63"/>
        <v>2.6400000000000002E-4</v>
      </c>
      <c r="I168" s="19">
        <v>76</v>
      </c>
      <c r="J168" s="20">
        <f t="shared" si="64"/>
        <v>0</v>
      </c>
      <c r="K168" s="20">
        <f t="shared" si="65"/>
        <v>0</v>
      </c>
      <c r="L168" s="20">
        <f t="shared" si="66"/>
        <v>0</v>
      </c>
      <c r="M168" s="20">
        <f t="shared" si="67"/>
        <v>0</v>
      </c>
      <c r="N168" s="20">
        <f t="shared" si="68"/>
        <v>0</v>
      </c>
      <c r="O168" s="21">
        <f t="shared" si="69"/>
        <v>1.85E-4</v>
      </c>
    </row>
    <row r="169" spans="1:15">
      <c r="A169" s="19">
        <v>77</v>
      </c>
      <c r="B169" s="20">
        <f t="shared" si="58"/>
        <v>0</v>
      </c>
      <c r="C169" s="20">
        <f t="shared" si="59"/>
        <v>0</v>
      </c>
      <c r="D169" s="20">
        <f t="shared" si="60"/>
        <v>0</v>
      </c>
      <c r="E169" s="20">
        <f t="shared" si="61"/>
        <v>0</v>
      </c>
      <c r="F169" s="20">
        <f t="shared" si="62"/>
        <v>0</v>
      </c>
      <c r="G169" s="21">
        <f t="shared" si="63"/>
        <v>2.6200000000000003E-4</v>
      </c>
      <c r="I169" s="19">
        <v>77</v>
      </c>
      <c r="J169" s="20">
        <f t="shared" si="64"/>
        <v>0</v>
      </c>
      <c r="K169" s="20">
        <f t="shared" si="65"/>
        <v>0</v>
      </c>
      <c r="L169" s="20">
        <f t="shared" si="66"/>
        <v>0</v>
      </c>
      <c r="M169" s="20">
        <f t="shared" si="67"/>
        <v>0</v>
      </c>
      <c r="N169" s="20">
        <f t="shared" si="68"/>
        <v>0</v>
      </c>
      <c r="O169" s="21">
        <f t="shared" si="69"/>
        <v>1.84E-4</v>
      </c>
    </row>
    <row r="170" spans="1:15">
      <c r="A170" s="19">
        <v>78</v>
      </c>
      <c r="B170" s="20">
        <f t="shared" si="58"/>
        <v>0</v>
      </c>
      <c r="C170" s="20">
        <f t="shared" si="59"/>
        <v>0</v>
      </c>
      <c r="D170" s="20">
        <f t="shared" si="60"/>
        <v>0</v>
      </c>
      <c r="E170" s="20">
        <f t="shared" si="61"/>
        <v>0</v>
      </c>
      <c r="F170" s="20">
        <f t="shared" si="62"/>
        <v>0</v>
      </c>
      <c r="G170" s="21">
        <f t="shared" si="63"/>
        <v>2.6000000000000003E-4</v>
      </c>
      <c r="I170" s="19">
        <v>78</v>
      </c>
      <c r="J170" s="20">
        <f t="shared" si="64"/>
        <v>0</v>
      </c>
      <c r="K170" s="20">
        <f t="shared" si="65"/>
        <v>0</v>
      </c>
      <c r="L170" s="20">
        <f t="shared" si="66"/>
        <v>0</v>
      </c>
      <c r="M170" s="20">
        <f t="shared" si="67"/>
        <v>0</v>
      </c>
      <c r="N170" s="20">
        <f t="shared" si="68"/>
        <v>0</v>
      </c>
      <c r="O170" s="21">
        <f t="shared" si="69"/>
        <v>1.8099999999999998E-4</v>
      </c>
    </row>
    <row r="171" spans="1:15">
      <c r="A171" s="19">
        <v>79</v>
      </c>
      <c r="B171" s="20">
        <f t="shared" si="58"/>
        <v>0</v>
      </c>
      <c r="C171" s="20">
        <f t="shared" si="59"/>
        <v>0</v>
      </c>
      <c r="D171" s="20">
        <f t="shared" si="60"/>
        <v>0</v>
      </c>
      <c r="E171" s="20">
        <f t="shared" si="61"/>
        <v>0</v>
      </c>
      <c r="F171" s="20">
        <f t="shared" si="62"/>
        <v>0</v>
      </c>
      <c r="G171" s="21">
        <f t="shared" si="63"/>
        <v>2.5900000000000001E-4</v>
      </c>
      <c r="I171" s="19">
        <v>79</v>
      </c>
      <c r="J171" s="20">
        <f t="shared" si="64"/>
        <v>0</v>
      </c>
      <c r="K171" s="20">
        <f t="shared" si="65"/>
        <v>0</v>
      </c>
      <c r="L171" s="20">
        <f t="shared" si="66"/>
        <v>0</v>
      </c>
      <c r="M171" s="20">
        <f t="shared" si="67"/>
        <v>0</v>
      </c>
      <c r="N171" s="20">
        <f t="shared" si="68"/>
        <v>0</v>
      </c>
      <c r="O171" s="21">
        <f t="shared" si="69"/>
        <v>1.7899999999999999E-4</v>
      </c>
    </row>
    <row r="172" spans="1:15">
      <c r="A172" s="19">
        <v>80</v>
      </c>
      <c r="B172" s="20">
        <f t="shared" si="58"/>
        <v>0</v>
      </c>
      <c r="C172" s="20">
        <f t="shared" si="59"/>
        <v>0</v>
      </c>
      <c r="D172" s="20">
        <f t="shared" si="60"/>
        <v>0</v>
      </c>
      <c r="E172" s="20">
        <f t="shared" si="61"/>
        <v>0</v>
      </c>
      <c r="F172" s="20">
        <f t="shared" si="62"/>
        <v>0</v>
      </c>
      <c r="G172" s="21">
        <f t="shared" si="63"/>
        <v>2.5800000000000004E-4</v>
      </c>
      <c r="I172" s="19">
        <v>80</v>
      </c>
      <c r="J172" s="20">
        <f t="shared" si="64"/>
        <v>0</v>
      </c>
      <c r="K172" s="20">
        <f t="shared" si="65"/>
        <v>0</v>
      </c>
      <c r="L172" s="20">
        <f t="shared" si="66"/>
        <v>0</v>
      </c>
      <c r="M172" s="20">
        <f t="shared" si="67"/>
        <v>0</v>
      </c>
      <c r="N172" s="20">
        <f t="shared" si="68"/>
        <v>0</v>
      </c>
      <c r="O172" s="21">
        <f t="shared" si="69"/>
        <v>1.7799999999999999E-4</v>
      </c>
    </row>
    <row r="173" spans="1:15" ht="13.5" thickBot="1">
      <c r="I173" s="3"/>
      <c r="J173" s="3"/>
      <c r="K173" s="3"/>
      <c r="L173" s="3"/>
    </row>
    <row r="174" spans="1:15" ht="15.75">
      <c r="A174" s="107" t="s">
        <v>91</v>
      </c>
      <c r="B174" s="108"/>
      <c r="C174" s="108"/>
      <c r="D174" s="108"/>
      <c r="E174" s="108"/>
      <c r="F174" s="12"/>
      <c r="G174" s="13"/>
      <c r="I174" s="107" t="s">
        <v>96</v>
      </c>
      <c r="J174" s="108"/>
      <c r="K174" s="108"/>
      <c r="L174" s="108"/>
      <c r="M174" s="108"/>
      <c r="N174" s="12"/>
      <c r="O174" s="13"/>
    </row>
    <row r="175" spans="1:15" ht="33.75">
      <c r="A175" s="14" t="s">
        <v>6</v>
      </c>
      <c r="B175" s="15" t="s">
        <v>3</v>
      </c>
      <c r="C175" s="15" t="s">
        <v>26</v>
      </c>
      <c r="D175" s="15"/>
      <c r="E175" s="16" t="s">
        <v>7</v>
      </c>
      <c r="F175" s="16" t="s">
        <v>8</v>
      </c>
      <c r="G175" s="17" t="s">
        <v>9</v>
      </c>
      <c r="I175" s="14" t="s">
        <v>6</v>
      </c>
      <c r="J175" s="15" t="s">
        <v>3</v>
      </c>
      <c r="K175" s="15" t="s">
        <v>26</v>
      </c>
      <c r="L175" s="15"/>
      <c r="M175" s="16" t="s">
        <v>7</v>
      </c>
      <c r="N175" s="16" t="s">
        <v>8</v>
      </c>
      <c r="O175" s="17" t="s">
        <v>9</v>
      </c>
    </row>
    <row r="176" spans="1:15">
      <c r="A176" s="19">
        <v>1</v>
      </c>
      <c r="B176" s="20" t="str">
        <f t="shared" ref="B176:B207" si="70">IF(G176="","",VLOOKUP(G176,calcm11,2,FALSE))</f>
        <v>George Smith</v>
      </c>
      <c r="C176" s="20" t="str">
        <f t="shared" ref="C176:C207" si="71">IF(G176="","",VLOOKUP(G176,calcm11,3,FALSE))</f>
        <v>M11/12</v>
      </c>
      <c r="D176" s="20" t="str">
        <f t="shared" ref="D176:D207" si="72">IF(G176="","",VLOOKUP(G176,calcm11,4,FALSE))</f>
        <v>East Essex Tri</v>
      </c>
      <c r="E176" s="20">
        <f t="shared" ref="E176:E207" si="73">IF(G176="","",VLOOKUP(G176,calcm11,5,FALSE))</f>
        <v>2</v>
      </c>
      <c r="F176" s="20">
        <f t="shared" ref="F176:F207" si="74">IF(G176="","",VLOOKUP(G176,calcm11,6,FALSE))</f>
        <v>2</v>
      </c>
      <c r="G176" s="21">
        <f t="shared" ref="G176:G207" si="75">IF(LARGE(pointm11,A176)=0,"",LARGE(pointm11,A176))</f>
        <v>19922.958831534757</v>
      </c>
      <c r="I176" s="19">
        <v>1</v>
      </c>
      <c r="J176" s="20" t="str">
        <f t="shared" ref="J176:J207" si="76">IF(O176="","",VLOOKUP(O176,calcf11,2,FALSE))</f>
        <v>Alexandra Rose</v>
      </c>
      <c r="K176" s="20" t="str">
        <f t="shared" ref="K176:K207" si="77">IF(O176="","",VLOOKUP(O176,calcf11,3,FALSE))</f>
        <v>F11/12</v>
      </c>
      <c r="L176" s="20" t="str">
        <f t="shared" ref="L176:L207" si="78">IF(O176="","",VLOOKUP(O176,calcf11,4,FALSE))</f>
        <v xml:space="preserve">Tri Sport Epping </v>
      </c>
      <c r="M176" s="20">
        <f t="shared" ref="M176:M207" si="79">IF(O176="","",VLOOKUP(O176,calcf11,5,FALSE))</f>
        <v>2</v>
      </c>
      <c r="N176" s="20">
        <f t="shared" ref="N176:N207" si="80">IF(O176="","",VLOOKUP(O176,calcf11,6,FALSE))</f>
        <v>2</v>
      </c>
      <c r="O176" s="21">
        <f t="shared" ref="O176:O207" si="81">IF(LARGE(pointf11,I176)=0,"",LARGE(pointf11,I176))</f>
        <v>18719.349219166226</v>
      </c>
    </row>
    <row r="177" spans="1:15">
      <c r="A177" s="19">
        <v>2</v>
      </c>
      <c r="B177" s="20" t="str">
        <f t="shared" si="70"/>
        <v>Adam Edwards</v>
      </c>
      <c r="C177" s="20" t="str">
        <f t="shared" si="71"/>
        <v>M11/12</v>
      </c>
      <c r="D177" s="20" t="str">
        <f t="shared" si="72"/>
        <v>Tri Sport Epping</v>
      </c>
      <c r="E177" s="20">
        <f t="shared" si="73"/>
        <v>2</v>
      </c>
      <c r="F177" s="20">
        <f t="shared" si="74"/>
        <v>2</v>
      </c>
      <c r="G177" s="21">
        <f t="shared" si="75"/>
        <v>18482.167929466861</v>
      </c>
      <c r="I177" s="19">
        <v>2</v>
      </c>
      <c r="J177" s="20" t="str">
        <f t="shared" si="76"/>
        <v>Lauren Clipstone</v>
      </c>
      <c r="K177" s="20" t="str">
        <f t="shared" si="77"/>
        <v>F11/12</v>
      </c>
      <c r="L177" s="20" t="str">
        <f t="shared" si="78"/>
        <v>Ipswich Tri</v>
      </c>
      <c r="M177" s="20">
        <f t="shared" si="79"/>
        <v>2</v>
      </c>
      <c r="N177" s="20">
        <f t="shared" si="80"/>
        <v>2</v>
      </c>
      <c r="O177" s="21">
        <f t="shared" si="81"/>
        <v>18410.166133223771</v>
      </c>
    </row>
    <row r="178" spans="1:15">
      <c r="A178" s="19">
        <v>3</v>
      </c>
      <c r="B178" s="20" t="str">
        <f t="shared" si="70"/>
        <v>Joshua Page</v>
      </c>
      <c r="C178" s="20" t="str">
        <f t="shared" si="71"/>
        <v>M11/12</v>
      </c>
      <c r="D178" s="20" t="str">
        <f t="shared" si="72"/>
        <v>Acle High School</v>
      </c>
      <c r="E178" s="20">
        <f t="shared" si="73"/>
        <v>1</v>
      </c>
      <c r="F178" s="20">
        <f t="shared" si="74"/>
        <v>1</v>
      </c>
      <c r="G178" s="21">
        <f t="shared" si="75"/>
        <v>10000.000494</v>
      </c>
      <c r="I178" s="19">
        <v>3</v>
      </c>
      <c r="J178" s="20" t="str">
        <f t="shared" si="76"/>
        <v>Rebecca Stanley</v>
      </c>
      <c r="K178" s="20" t="str">
        <f t="shared" si="77"/>
        <v>F11/12</v>
      </c>
      <c r="L178" s="20" t="str">
        <f t="shared" si="78"/>
        <v>Mayesbrook AC</v>
      </c>
      <c r="M178" s="20">
        <f t="shared" si="79"/>
        <v>2</v>
      </c>
      <c r="N178" s="20">
        <f t="shared" si="80"/>
        <v>2</v>
      </c>
      <c r="O178" s="21">
        <f t="shared" si="81"/>
        <v>18234.945670117857</v>
      </c>
    </row>
    <row r="179" spans="1:15">
      <c r="A179" s="19">
        <v>4</v>
      </c>
      <c r="B179" s="20" t="str">
        <f t="shared" si="70"/>
        <v>Matt Rawbin</v>
      </c>
      <c r="C179" s="20" t="str">
        <f t="shared" si="71"/>
        <v>M11/12</v>
      </c>
      <c r="D179" s="20" t="str">
        <f t="shared" si="72"/>
        <v>Triton Tri</v>
      </c>
      <c r="E179" s="20">
        <f t="shared" si="73"/>
        <v>1</v>
      </c>
      <c r="F179" s="20">
        <f t="shared" si="74"/>
        <v>1</v>
      </c>
      <c r="G179" s="21">
        <f t="shared" si="75"/>
        <v>10000.000463</v>
      </c>
      <c r="I179" s="19">
        <v>4</v>
      </c>
      <c r="J179" s="20" t="str">
        <f t="shared" si="76"/>
        <v>Jade Rule</v>
      </c>
      <c r="K179" s="20" t="str">
        <f t="shared" si="77"/>
        <v>F11/12</v>
      </c>
      <c r="L179" s="20" t="str">
        <f t="shared" si="78"/>
        <v>Tri Sport Epping</v>
      </c>
      <c r="M179" s="20">
        <f t="shared" si="79"/>
        <v>2</v>
      </c>
      <c r="N179" s="20">
        <f t="shared" si="80"/>
        <v>2</v>
      </c>
      <c r="O179" s="21">
        <f t="shared" si="81"/>
        <v>17513.267959707271</v>
      </c>
    </row>
    <row r="180" spans="1:15">
      <c r="A180" s="19">
        <v>5</v>
      </c>
      <c r="B180" s="20" t="str">
        <f t="shared" si="70"/>
        <v>Harry Payne</v>
      </c>
      <c r="C180" s="20" t="str">
        <f t="shared" si="71"/>
        <v>M11/12</v>
      </c>
      <c r="D180" s="20" t="str">
        <f t="shared" si="72"/>
        <v>East Essex Tri Club</v>
      </c>
      <c r="E180" s="20">
        <f t="shared" si="73"/>
        <v>1</v>
      </c>
      <c r="F180" s="20">
        <f t="shared" si="74"/>
        <v>1</v>
      </c>
      <c r="G180" s="21">
        <f t="shared" si="75"/>
        <v>9581.9402363312493</v>
      </c>
      <c r="I180" s="19">
        <v>5</v>
      </c>
      <c r="J180" s="20" t="str">
        <f t="shared" si="76"/>
        <v>Jill Wright</v>
      </c>
      <c r="K180" s="20" t="str">
        <f t="shared" si="77"/>
        <v>F11/12</v>
      </c>
      <c r="L180" s="20" t="str">
        <f t="shared" si="78"/>
        <v>Tri-Anglia Club</v>
      </c>
      <c r="M180" s="20">
        <f t="shared" si="79"/>
        <v>2</v>
      </c>
      <c r="N180" s="20">
        <f t="shared" si="80"/>
        <v>2</v>
      </c>
      <c r="O180" s="21">
        <f t="shared" si="81"/>
        <v>15927.059197529412</v>
      </c>
    </row>
    <row r="181" spans="1:15">
      <c r="A181" s="19">
        <v>6</v>
      </c>
      <c r="B181" s="20" t="str">
        <f t="shared" si="70"/>
        <v>Tom Honeysett</v>
      </c>
      <c r="C181" s="20" t="str">
        <f t="shared" si="71"/>
        <v>M11/12</v>
      </c>
      <c r="D181" s="20" t="str">
        <f t="shared" si="72"/>
        <v>East Essex Tri</v>
      </c>
      <c r="E181" s="20">
        <f t="shared" si="73"/>
        <v>1</v>
      </c>
      <c r="F181" s="20">
        <f t="shared" si="74"/>
        <v>1</v>
      </c>
      <c r="G181" s="21">
        <f t="shared" si="75"/>
        <v>9518.2729082493533</v>
      </c>
      <c r="I181" s="19">
        <v>6</v>
      </c>
      <c r="J181" s="20" t="str">
        <f t="shared" si="76"/>
        <v>Sky Draper</v>
      </c>
      <c r="K181" s="20" t="str">
        <f t="shared" si="77"/>
        <v>F11/12</v>
      </c>
      <c r="L181" s="20" t="str">
        <f t="shared" si="78"/>
        <v>Amersham Tristars</v>
      </c>
      <c r="M181" s="20">
        <f t="shared" si="79"/>
        <v>1</v>
      </c>
      <c r="N181" s="20">
        <f t="shared" si="80"/>
        <v>1</v>
      </c>
      <c r="O181" s="21">
        <f t="shared" si="81"/>
        <v>10000.000394999999</v>
      </c>
    </row>
    <row r="182" spans="1:15">
      <c r="A182" s="19">
        <v>7</v>
      </c>
      <c r="B182" s="20" t="str">
        <f t="shared" si="70"/>
        <v>Reece Ballett</v>
      </c>
      <c r="C182" s="20" t="str">
        <f t="shared" si="71"/>
        <v>M11/12</v>
      </c>
      <c r="D182" s="20" t="str">
        <f t="shared" si="72"/>
        <v>Tri Sport Epping</v>
      </c>
      <c r="E182" s="20">
        <f t="shared" si="73"/>
        <v>1</v>
      </c>
      <c r="F182" s="20">
        <f t="shared" si="74"/>
        <v>1</v>
      </c>
      <c r="G182" s="21">
        <f t="shared" si="75"/>
        <v>9448.5846756825595</v>
      </c>
      <c r="I182" s="19">
        <v>7</v>
      </c>
      <c r="J182" s="20" t="str">
        <f t="shared" si="76"/>
        <v>Laura Adams</v>
      </c>
      <c r="K182" s="20" t="str">
        <f t="shared" si="77"/>
        <v>F11/12</v>
      </c>
      <c r="L182" s="20" t="str">
        <f t="shared" si="78"/>
        <v>Acle High</v>
      </c>
      <c r="M182" s="20">
        <f t="shared" si="79"/>
        <v>1</v>
      </c>
      <c r="N182" s="20">
        <f t="shared" si="80"/>
        <v>1</v>
      </c>
      <c r="O182" s="21">
        <f t="shared" si="81"/>
        <v>10000.000377</v>
      </c>
    </row>
    <row r="183" spans="1:15">
      <c r="A183" s="19">
        <v>8</v>
      </c>
      <c r="B183" s="20" t="str">
        <f t="shared" si="70"/>
        <v>Luke Robson</v>
      </c>
      <c r="C183" s="20" t="str">
        <f t="shared" si="71"/>
        <v>M11/12</v>
      </c>
      <c r="D183" s="20" t="str">
        <f t="shared" si="72"/>
        <v>Aylsham High</v>
      </c>
      <c r="E183" s="20">
        <f t="shared" si="73"/>
        <v>1</v>
      </c>
      <c r="F183" s="20">
        <f t="shared" si="74"/>
        <v>1</v>
      </c>
      <c r="G183" s="21">
        <f t="shared" si="75"/>
        <v>9083.2162918970498</v>
      </c>
      <c r="I183" s="19">
        <v>8</v>
      </c>
      <c r="J183" s="20" t="str">
        <f t="shared" si="76"/>
        <v>Armanni ANTOINE-CHAGAR</v>
      </c>
      <c r="K183" s="20" t="str">
        <f t="shared" si="77"/>
        <v>F11/12</v>
      </c>
      <c r="L183" s="20" t="str">
        <f t="shared" si="78"/>
        <v>Woodford Green Prep</v>
      </c>
      <c r="M183" s="20">
        <f t="shared" si="79"/>
        <v>1</v>
      </c>
      <c r="N183" s="20">
        <f t="shared" si="80"/>
        <v>1</v>
      </c>
      <c r="O183" s="21">
        <f t="shared" si="81"/>
        <v>10000.000344</v>
      </c>
    </row>
    <row r="184" spans="1:15">
      <c r="A184" s="19">
        <v>9</v>
      </c>
      <c r="B184" s="20" t="str">
        <f t="shared" si="70"/>
        <v>Chris Wright</v>
      </c>
      <c r="C184" s="20" t="str">
        <f t="shared" si="71"/>
        <v>M11/12</v>
      </c>
      <c r="D184" s="20" t="str">
        <f t="shared" si="72"/>
        <v>Aylsham High</v>
      </c>
      <c r="E184" s="20">
        <f t="shared" si="73"/>
        <v>1</v>
      </c>
      <c r="F184" s="20">
        <f t="shared" si="74"/>
        <v>1</v>
      </c>
      <c r="G184" s="21">
        <f t="shared" si="75"/>
        <v>9044.9443082247835</v>
      </c>
      <c r="I184" s="19">
        <v>9</v>
      </c>
      <c r="J184" s="20" t="str">
        <f t="shared" si="76"/>
        <v>Rachel SADLER</v>
      </c>
      <c r="K184" s="20" t="str">
        <f t="shared" si="77"/>
        <v>F11/12</v>
      </c>
      <c r="L184" s="20" t="str">
        <f t="shared" si="78"/>
        <v>Eastbrook Comprehensive</v>
      </c>
      <c r="M184" s="20">
        <f t="shared" si="79"/>
        <v>1</v>
      </c>
      <c r="N184" s="20">
        <f t="shared" si="80"/>
        <v>1</v>
      </c>
      <c r="O184" s="21">
        <f t="shared" si="81"/>
        <v>9870.5039861223031</v>
      </c>
    </row>
    <row r="185" spans="1:15">
      <c r="A185" s="19">
        <v>10</v>
      </c>
      <c r="B185" s="20" t="str">
        <f t="shared" si="70"/>
        <v>Kieran Wye</v>
      </c>
      <c r="C185" s="20" t="str">
        <f t="shared" si="71"/>
        <v>M11/12</v>
      </c>
      <c r="D185" s="20" t="str">
        <f t="shared" si="72"/>
        <v>Amersham Tristars</v>
      </c>
      <c r="E185" s="20">
        <f t="shared" si="73"/>
        <v>1</v>
      </c>
      <c r="F185" s="20">
        <f t="shared" si="74"/>
        <v>1</v>
      </c>
      <c r="G185" s="21">
        <f t="shared" si="75"/>
        <v>8828.9681015271144</v>
      </c>
      <c r="I185" s="19">
        <v>10</v>
      </c>
      <c r="J185" s="20" t="str">
        <f t="shared" si="76"/>
        <v>Alice Sharpe</v>
      </c>
      <c r="K185" s="20" t="str">
        <f t="shared" si="77"/>
        <v>F11/12</v>
      </c>
      <c r="L185" s="20" t="str">
        <f t="shared" si="78"/>
        <v>Cambridge Triathlon</v>
      </c>
      <c r="M185" s="20">
        <f t="shared" si="79"/>
        <v>1</v>
      </c>
      <c r="N185" s="20">
        <f t="shared" si="80"/>
        <v>1</v>
      </c>
      <c r="O185" s="21">
        <f t="shared" si="81"/>
        <v>9431.0102993257678</v>
      </c>
    </row>
    <row r="186" spans="1:15">
      <c r="A186" s="19">
        <v>11</v>
      </c>
      <c r="B186" s="20" t="str">
        <f t="shared" si="70"/>
        <v>Kieran Wye</v>
      </c>
      <c r="C186" s="20" t="str">
        <f t="shared" si="71"/>
        <v>M11/12</v>
      </c>
      <c r="D186" s="20" t="str">
        <f t="shared" si="72"/>
        <v>Amersham Tristars</v>
      </c>
      <c r="E186" s="20">
        <f t="shared" si="73"/>
        <v>1</v>
      </c>
      <c r="F186" s="20">
        <f t="shared" si="74"/>
        <v>1</v>
      </c>
      <c r="G186" s="21">
        <f t="shared" si="75"/>
        <v>8828.9681005271141</v>
      </c>
      <c r="I186" s="19">
        <v>11</v>
      </c>
      <c r="J186" s="20" t="str">
        <f t="shared" si="76"/>
        <v>Jessica Ralfs</v>
      </c>
      <c r="K186" s="20" t="str">
        <f t="shared" si="77"/>
        <v>F11/12</v>
      </c>
      <c r="L186" s="20" t="str">
        <f t="shared" si="78"/>
        <v>Acle High</v>
      </c>
      <c r="M186" s="20">
        <f t="shared" si="79"/>
        <v>1</v>
      </c>
      <c r="N186" s="20">
        <f t="shared" si="80"/>
        <v>1</v>
      </c>
      <c r="O186" s="21">
        <f t="shared" si="81"/>
        <v>9195.5620928335484</v>
      </c>
    </row>
    <row r="187" spans="1:15">
      <c r="A187" s="19">
        <v>12</v>
      </c>
      <c r="B187" s="20" t="str">
        <f t="shared" si="70"/>
        <v>Dominic Waters</v>
      </c>
      <c r="C187" s="20" t="str">
        <f t="shared" si="71"/>
        <v>M11/12</v>
      </c>
      <c r="D187" s="20" t="str">
        <f t="shared" si="72"/>
        <v>Broadland High School</v>
      </c>
      <c r="E187" s="20">
        <f t="shared" si="73"/>
        <v>1</v>
      </c>
      <c r="F187" s="20">
        <f t="shared" si="74"/>
        <v>1</v>
      </c>
      <c r="G187" s="21">
        <f t="shared" si="75"/>
        <v>8809.8500112038964</v>
      </c>
      <c r="I187" s="19">
        <v>12</v>
      </c>
      <c r="J187" s="20" t="str">
        <f t="shared" si="76"/>
        <v>Chloe Kernutt</v>
      </c>
      <c r="K187" s="20" t="str">
        <f t="shared" si="77"/>
        <v>F11/12</v>
      </c>
      <c r="L187" s="20" t="str">
        <f t="shared" si="78"/>
        <v>Chatteris Kingfishers</v>
      </c>
      <c r="M187" s="20">
        <f t="shared" si="79"/>
        <v>1</v>
      </c>
      <c r="N187" s="20">
        <f t="shared" si="80"/>
        <v>1</v>
      </c>
      <c r="O187" s="21">
        <f t="shared" si="81"/>
        <v>9159.2923843983699</v>
      </c>
    </row>
    <row r="188" spans="1:15">
      <c r="A188" s="19">
        <v>13</v>
      </c>
      <c r="B188" s="20" t="str">
        <f t="shared" si="70"/>
        <v>Jack Spence</v>
      </c>
      <c r="C188" s="20" t="str">
        <f t="shared" si="71"/>
        <v>M11/12</v>
      </c>
      <c r="D188" s="20" t="str">
        <f t="shared" si="72"/>
        <v>Jet Stream Tri</v>
      </c>
      <c r="E188" s="20">
        <f t="shared" si="73"/>
        <v>1</v>
      </c>
      <c r="F188" s="20">
        <f t="shared" si="74"/>
        <v>1</v>
      </c>
      <c r="G188" s="21">
        <f t="shared" si="75"/>
        <v>8761.4683339082221</v>
      </c>
      <c r="I188" s="19">
        <v>13</v>
      </c>
      <c r="J188" s="20" t="str">
        <f t="shared" si="76"/>
        <v>Ellen Gillespie</v>
      </c>
      <c r="K188" s="20" t="str">
        <f t="shared" si="77"/>
        <v>F11/12</v>
      </c>
      <c r="L188" s="20" t="str">
        <f t="shared" si="78"/>
        <v xml:space="preserve">Tri Sport Epping </v>
      </c>
      <c r="M188" s="20">
        <f t="shared" si="79"/>
        <v>1</v>
      </c>
      <c r="N188" s="20">
        <f t="shared" si="80"/>
        <v>1</v>
      </c>
      <c r="O188" s="21">
        <f t="shared" si="81"/>
        <v>9122.3407845319161</v>
      </c>
    </row>
    <row r="189" spans="1:15">
      <c r="A189" s="19">
        <v>14</v>
      </c>
      <c r="B189" s="20" t="str">
        <f t="shared" si="70"/>
        <v>Jake Housego</v>
      </c>
      <c r="C189" s="20" t="str">
        <f t="shared" si="71"/>
        <v>M11/12</v>
      </c>
      <c r="D189" s="20" t="str">
        <f t="shared" si="72"/>
        <v>White Oak Swim Club</v>
      </c>
      <c r="E189" s="20">
        <f t="shared" si="73"/>
        <v>1</v>
      </c>
      <c r="F189" s="20">
        <f t="shared" si="74"/>
        <v>1</v>
      </c>
      <c r="G189" s="21">
        <f t="shared" si="75"/>
        <v>8748.0920500534412</v>
      </c>
      <c r="I189" s="19">
        <v>14</v>
      </c>
      <c r="J189" s="20" t="str">
        <f t="shared" si="76"/>
        <v>Eleanor HAYES</v>
      </c>
      <c r="K189" s="20" t="str">
        <f t="shared" si="77"/>
        <v>F11/12</v>
      </c>
      <c r="L189" s="20" t="str">
        <f t="shared" si="78"/>
        <v>Henry Maynard Juniors</v>
      </c>
      <c r="M189" s="20">
        <f t="shared" si="79"/>
        <v>1</v>
      </c>
      <c r="N189" s="20">
        <f t="shared" si="80"/>
        <v>1</v>
      </c>
      <c r="O189" s="21">
        <f t="shared" si="81"/>
        <v>8738.8538601847122</v>
      </c>
    </row>
    <row r="190" spans="1:15">
      <c r="A190" s="19">
        <v>15</v>
      </c>
      <c r="B190" s="20" t="str">
        <f t="shared" si="70"/>
        <v>DEN BRANDE Jans VAN</v>
      </c>
      <c r="C190" s="20" t="str">
        <f t="shared" si="71"/>
        <v>M11/12</v>
      </c>
      <c r="D190" s="20" t="str">
        <f t="shared" si="72"/>
        <v>Tri Sport Epping</v>
      </c>
      <c r="E190" s="20">
        <f t="shared" si="73"/>
        <v>1</v>
      </c>
      <c r="F190" s="20">
        <f t="shared" si="74"/>
        <v>1</v>
      </c>
      <c r="G190" s="21">
        <f t="shared" si="75"/>
        <v>8661.2026177923472</v>
      </c>
      <c r="I190" s="19">
        <v>15</v>
      </c>
      <c r="J190" s="20" t="str">
        <f t="shared" si="76"/>
        <v>Alex McKibben</v>
      </c>
      <c r="K190" s="20" t="str">
        <f t="shared" si="77"/>
        <v>F11/12</v>
      </c>
      <c r="L190" s="20" t="str">
        <f t="shared" si="78"/>
        <v>Tri-Anglia Tri Club</v>
      </c>
      <c r="M190" s="20">
        <f t="shared" si="79"/>
        <v>1</v>
      </c>
      <c r="N190" s="20">
        <f t="shared" si="80"/>
        <v>1</v>
      </c>
      <c r="O190" s="21">
        <f t="shared" si="81"/>
        <v>8735.1782036126388</v>
      </c>
    </row>
    <row r="191" spans="1:15">
      <c r="A191" s="19">
        <v>16</v>
      </c>
      <c r="B191" s="20" t="str">
        <f t="shared" si="70"/>
        <v>William Kingsmill</v>
      </c>
      <c r="C191" s="20" t="str">
        <f t="shared" si="71"/>
        <v>M11/12</v>
      </c>
      <c r="D191" s="20" t="str">
        <f t="shared" si="72"/>
        <v>Cambridge Tri</v>
      </c>
      <c r="E191" s="20">
        <f t="shared" si="73"/>
        <v>1</v>
      </c>
      <c r="F191" s="20">
        <f t="shared" si="74"/>
        <v>1</v>
      </c>
      <c r="G191" s="21">
        <f t="shared" si="75"/>
        <v>8386.2438722433835</v>
      </c>
      <c r="I191" s="19">
        <v>16</v>
      </c>
      <c r="J191" s="20" t="str">
        <f t="shared" si="76"/>
        <v>Charlotte Olson</v>
      </c>
      <c r="K191" s="20" t="str">
        <f t="shared" si="77"/>
        <v>F11/12</v>
      </c>
      <c r="L191" s="20" t="str">
        <f t="shared" si="78"/>
        <v>Tri Sport Epping</v>
      </c>
      <c r="M191" s="20">
        <f t="shared" si="79"/>
        <v>1</v>
      </c>
      <c r="N191" s="20">
        <f t="shared" si="80"/>
        <v>1</v>
      </c>
      <c r="O191" s="21">
        <f t="shared" si="81"/>
        <v>8727.735716956744</v>
      </c>
    </row>
    <row r="192" spans="1:15">
      <c r="A192" s="19">
        <v>17</v>
      </c>
      <c r="B192" s="20" t="str">
        <f t="shared" si="70"/>
        <v>Matthew Billing</v>
      </c>
      <c r="C192" s="20" t="str">
        <f t="shared" si="71"/>
        <v>M11/12</v>
      </c>
      <c r="D192" s="20" t="str">
        <f t="shared" si="72"/>
        <v>Broadland High School</v>
      </c>
      <c r="E192" s="20">
        <f t="shared" si="73"/>
        <v>1</v>
      </c>
      <c r="F192" s="20">
        <f t="shared" si="74"/>
        <v>1</v>
      </c>
      <c r="G192" s="21">
        <f t="shared" si="75"/>
        <v>8172.5893284873709</v>
      </c>
      <c r="I192" s="19">
        <v>17</v>
      </c>
      <c r="J192" s="20" t="str">
        <f t="shared" si="76"/>
        <v>Millie Farmer</v>
      </c>
      <c r="K192" s="20" t="str">
        <f t="shared" si="77"/>
        <v>F11/12</v>
      </c>
      <c r="L192" s="20" t="str">
        <f t="shared" si="78"/>
        <v>Buntingford SC</v>
      </c>
      <c r="M192" s="20">
        <f t="shared" si="79"/>
        <v>1</v>
      </c>
      <c r="N192" s="20">
        <f t="shared" si="80"/>
        <v>1</v>
      </c>
      <c r="O192" s="21">
        <f t="shared" si="81"/>
        <v>8716.6458751994905</v>
      </c>
    </row>
    <row r="193" spans="1:15">
      <c r="A193" s="19">
        <v>18</v>
      </c>
      <c r="B193" s="20" t="str">
        <f t="shared" si="70"/>
        <v>Alex Browne</v>
      </c>
      <c r="C193" s="20" t="str">
        <f t="shared" si="71"/>
        <v>M11/12</v>
      </c>
      <c r="D193" s="20" t="str">
        <f t="shared" si="72"/>
        <v>East Essex Tri Club</v>
      </c>
      <c r="E193" s="20">
        <f t="shared" si="73"/>
        <v>1</v>
      </c>
      <c r="F193" s="20">
        <f t="shared" si="74"/>
        <v>1</v>
      </c>
      <c r="G193" s="21">
        <f t="shared" si="75"/>
        <v>8116.1477337818969</v>
      </c>
      <c r="I193" s="19">
        <v>18</v>
      </c>
      <c r="J193" s="20" t="str">
        <f t="shared" si="76"/>
        <v>Georgia Barton</v>
      </c>
      <c r="K193" s="20" t="str">
        <f t="shared" si="77"/>
        <v>F11/12</v>
      </c>
      <c r="L193" s="20" t="str">
        <f t="shared" si="78"/>
        <v>Ipswich Tri</v>
      </c>
      <c r="M193" s="20">
        <f t="shared" si="79"/>
        <v>1</v>
      </c>
      <c r="N193" s="20">
        <f t="shared" si="80"/>
        <v>1</v>
      </c>
      <c r="O193" s="21">
        <f t="shared" si="81"/>
        <v>8613.0378129888722</v>
      </c>
    </row>
    <row r="194" spans="1:15">
      <c r="A194" s="19">
        <v>19</v>
      </c>
      <c r="B194" s="20" t="str">
        <f t="shared" si="70"/>
        <v>James Winnell</v>
      </c>
      <c r="C194" s="20" t="str">
        <f t="shared" si="71"/>
        <v>M11/12</v>
      </c>
      <c r="D194" s="20" t="str">
        <f t="shared" si="72"/>
        <v>Basildon Phoenix</v>
      </c>
      <c r="E194" s="20">
        <f t="shared" si="73"/>
        <v>1</v>
      </c>
      <c r="F194" s="20">
        <f t="shared" si="74"/>
        <v>1</v>
      </c>
      <c r="G194" s="21">
        <f t="shared" si="75"/>
        <v>8070.4229862113234</v>
      </c>
      <c r="I194" s="19">
        <v>19</v>
      </c>
      <c r="J194" s="20" t="str">
        <f t="shared" si="76"/>
        <v>Ellie Jade Smith</v>
      </c>
      <c r="K194" s="20" t="str">
        <f t="shared" si="77"/>
        <v>F11/12</v>
      </c>
      <c r="L194" s="20" t="str">
        <f t="shared" si="78"/>
        <v>East Essex Tri</v>
      </c>
      <c r="M194" s="20">
        <f t="shared" si="79"/>
        <v>1</v>
      </c>
      <c r="N194" s="20">
        <f t="shared" si="80"/>
        <v>1</v>
      </c>
      <c r="O194" s="21">
        <f t="shared" si="81"/>
        <v>8601.1083952410027</v>
      </c>
    </row>
    <row r="195" spans="1:15">
      <c r="A195" s="19">
        <v>20</v>
      </c>
      <c r="B195" s="20" t="str">
        <f t="shared" si="70"/>
        <v>Liam McElroy</v>
      </c>
      <c r="C195" s="20" t="str">
        <f t="shared" si="71"/>
        <v>M11/12</v>
      </c>
      <c r="D195" s="20" t="e">
        <f t="shared" si="72"/>
        <v>#N/A</v>
      </c>
      <c r="E195" s="20">
        <f t="shared" si="73"/>
        <v>1</v>
      </c>
      <c r="F195" s="20">
        <f t="shared" si="74"/>
        <v>1</v>
      </c>
      <c r="G195" s="21">
        <f t="shared" si="75"/>
        <v>7881.7060996149512</v>
      </c>
      <c r="I195" s="19">
        <v>20</v>
      </c>
      <c r="J195" s="20" t="str">
        <f t="shared" si="76"/>
        <v>Stephanie ASHURST</v>
      </c>
      <c r="K195" s="20" t="str">
        <f t="shared" si="77"/>
        <v>F11/12</v>
      </c>
      <c r="L195" s="20" t="str">
        <f t="shared" si="78"/>
        <v>Anglo European</v>
      </c>
      <c r="M195" s="20">
        <f t="shared" si="79"/>
        <v>1</v>
      </c>
      <c r="N195" s="20">
        <f t="shared" si="80"/>
        <v>1</v>
      </c>
      <c r="O195" s="21">
        <f t="shared" si="81"/>
        <v>8532.3387064577128</v>
      </c>
    </row>
    <row r="196" spans="1:15">
      <c r="A196" s="19">
        <v>21</v>
      </c>
      <c r="B196" s="20" t="str">
        <f t="shared" si="70"/>
        <v>Michael KAKOULLIS</v>
      </c>
      <c r="C196" s="20" t="str">
        <f t="shared" si="71"/>
        <v>M11/12</v>
      </c>
      <c r="D196" s="20" t="str">
        <f t="shared" si="72"/>
        <v>Brentwood School</v>
      </c>
      <c r="E196" s="20">
        <f t="shared" si="73"/>
        <v>1</v>
      </c>
      <c r="F196" s="20">
        <f t="shared" si="74"/>
        <v>1</v>
      </c>
      <c r="G196" s="21">
        <f t="shared" si="75"/>
        <v>7807.882239399014</v>
      </c>
      <c r="I196" s="19">
        <v>21</v>
      </c>
      <c r="J196" s="20" t="str">
        <f t="shared" si="76"/>
        <v>Ellie Honeysett</v>
      </c>
      <c r="K196" s="20" t="str">
        <f t="shared" si="77"/>
        <v>F11/12</v>
      </c>
      <c r="L196" s="20" t="e">
        <f t="shared" si="78"/>
        <v>#N/A</v>
      </c>
      <c r="M196" s="20">
        <f t="shared" si="79"/>
        <v>1</v>
      </c>
      <c r="N196" s="20">
        <f t="shared" si="80"/>
        <v>1</v>
      </c>
      <c r="O196" s="21">
        <f t="shared" si="81"/>
        <v>8483.6069183770724</v>
      </c>
    </row>
    <row r="197" spans="1:15">
      <c r="A197" s="19">
        <v>22</v>
      </c>
      <c r="B197" s="20" t="str">
        <f t="shared" si="70"/>
        <v>Jake Ashworth</v>
      </c>
      <c r="C197" s="20" t="str">
        <f t="shared" si="71"/>
        <v>M11/12</v>
      </c>
      <c r="D197" s="20" t="str">
        <f t="shared" si="72"/>
        <v>Alderman Peel High</v>
      </c>
      <c r="E197" s="20">
        <f t="shared" si="73"/>
        <v>1</v>
      </c>
      <c r="F197" s="20">
        <f t="shared" si="74"/>
        <v>1</v>
      </c>
      <c r="G197" s="21">
        <f t="shared" si="75"/>
        <v>7806.0610980605916</v>
      </c>
      <c r="I197" s="19">
        <v>22</v>
      </c>
      <c r="J197" s="20" t="str">
        <f t="shared" si="76"/>
        <v>Issy Faulkner</v>
      </c>
      <c r="K197" s="20" t="str">
        <f t="shared" si="77"/>
        <v>F11/12</v>
      </c>
      <c r="L197" s="20" t="str">
        <f t="shared" si="78"/>
        <v>Tri Anglia</v>
      </c>
      <c r="M197" s="20">
        <f t="shared" si="79"/>
        <v>1</v>
      </c>
      <c r="N197" s="20">
        <f t="shared" si="80"/>
        <v>1</v>
      </c>
      <c r="O197" s="21">
        <f t="shared" si="81"/>
        <v>8426.0519303800065</v>
      </c>
    </row>
    <row r="198" spans="1:15">
      <c r="A198" s="19">
        <v>23</v>
      </c>
      <c r="B198" s="20" t="str">
        <f t="shared" si="70"/>
        <v>Ben Sambrook</v>
      </c>
      <c r="C198" s="20" t="str">
        <f t="shared" si="71"/>
        <v>M11/12</v>
      </c>
      <c r="D198" s="20" t="str">
        <f t="shared" si="72"/>
        <v>Cambridge Tri Club</v>
      </c>
      <c r="E198" s="20">
        <f t="shared" si="73"/>
        <v>1</v>
      </c>
      <c r="F198" s="20">
        <f t="shared" si="74"/>
        <v>1</v>
      </c>
      <c r="G198" s="21">
        <f t="shared" si="75"/>
        <v>7777.778264777804</v>
      </c>
      <c r="I198" s="19">
        <v>23</v>
      </c>
      <c r="J198" s="20" t="str">
        <f t="shared" si="76"/>
        <v>Daisy JOLLY</v>
      </c>
      <c r="K198" s="20" t="str">
        <f t="shared" si="77"/>
        <v>F11/12</v>
      </c>
      <c r="L198" s="20" t="str">
        <f t="shared" si="78"/>
        <v>Brentwood Ursuline</v>
      </c>
      <c r="M198" s="20">
        <f t="shared" si="79"/>
        <v>1</v>
      </c>
      <c r="N198" s="20">
        <f t="shared" si="80"/>
        <v>1</v>
      </c>
      <c r="O198" s="21">
        <f t="shared" si="81"/>
        <v>8205.7419807942606</v>
      </c>
    </row>
    <row r="199" spans="1:15">
      <c r="A199" s="19">
        <v>24</v>
      </c>
      <c r="B199" s="20" t="str">
        <f t="shared" si="70"/>
        <v>Phillip HOWARD</v>
      </c>
      <c r="C199" s="20" t="str">
        <f t="shared" si="71"/>
        <v>M11/12</v>
      </c>
      <c r="D199" s="20" t="str">
        <f t="shared" si="72"/>
        <v>St Peter's School</v>
      </c>
      <c r="E199" s="20">
        <f t="shared" si="73"/>
        <v>1</v>
      </c>
      <c r="F199" s="20">
        <f t="shared" si="74"/>
        <v>1</v>
      </c>
      <c r="G199" s="21">
        <f t="shared" si="75"/>
        <v>7760.0983912166412</v>
      </c>
      <c r="I199" s="19">
        <v>24</v>
      </c>
      <c r="J199" s="20" t="str">
        <f t="shared" si="76"/>
        <v>Danielle Croucher</v>
      </c>
      <c r="K199" s="20" t="str">
        <f t="shared" si="77"/>
        <v>F11/12</v>
      </c>
      <c r="L199" s="20" t="str">
        <f t="shared" si="78"/>
        <v>Thames Turbo</v>
      </c>
      <c r="M199" s="20">
        <f t="shared" si="79"/>
        <v>1</v>
      </c>
      <c r="N199" s="20">
        <f t="shared" si="80"/>
        <v>1</v>
      </c>
      <c r="O199" s="21">
        <f t="shared" si="81"/>
        <v>7630.7011336429396</v>
      </c>
    </row>
    <row r="200" spans="1:15">
      <c r="A200" s="19">
        <v>25</v>
      </c>
      <c r="B200" s="20" t="str">
        <f t="shared" si="70"/>
        <v>Josh Sambrook</v>
      </c>
      <c r="C200" s="20" t="str">
        <f t="shared" si="71"/>
        <v>M11/12</v>
      </c>
      <c r="D200" s="20" t="str">
        <f t="shared" si="72"/>
        <v>Cambridge Tri Club</v>
      </c>
      <c r="E200" s="20">
        <f t="shared" si="73"/>
        <v>1</v>
      </c>
      <c r="F200" s="20">
        <f t="shared" si="74"/>
        <v>1</v>
      </c>
      <c r="G200" s="21">
        <f t="shared" si="75"/>
        <v>7621.3022681478997</v>
      </c>
      <c r="I200" s="19">
        <v>25</v>
      </c>
      <c r="J200" s="20" t="str">
        <f t="shared" si="76"/>
        <v>Rachael Seaman</v>
      </c>
      <c r="K200" s="20" t="str">
        <f t="shared" si="77"/>
        <v>F11/12</v>
      </c>
      <c r="L200" s="20" t="str">
        <f t="shared" si="78"/>
        <v>Aylsham High School</v>
      </c>
      <c r="M200" s="20">
        <f t="shared" si="79"/>
        <v>1</v>
      </c>
      <c r="N200" s="20">
        <f t="shared" si="80"/>
        <v>1</v>
      </c>
      <c r="O200" s="21">
        <f t="shared" si="81"/>
        <v>7620.690043172378</v>
      </c>
    </row>
    <row r="201" spans="1:15">
      <c r="A201" s="19">
        <v>26</v>
      </c>
      <c r="B201" s="20" t="str">
        <f t="shared" si="70"/>
        <v>James Lawless</v>
      </c>
      <c r="C201" s="20" t="str">
        <f t="shared" si="71"/>
        <v>M11/12</v>
      </c>
      <c r="D201" s="20" t="str">
        <f t="shared" si="72"/>
        <v>East Essex Tri</v>
      </c>
      <c r="E201" s="20">
        <f t="shared" si="73"/>
        <v>1</v>
      </c>
      <c r="F201" s="20">
        <f t="shared" si="74"/>
        <v>1</v>
      </c>
      <c r="G201" s="21">
        <f t="shared" si="75"/>
        <v>7579.3655283650914</v>
      </c>
      <c r="I201" s="19">
        <v>26</v>
      </c>
      <c r="J201" s="20" t="str">
        <f t="shared" si="76"/>
        <v>Lydia Inglis</v>
      </c>
      <c r="K201" s="20" t="str">
        <f t="shared" si="77"/>
        <v>F11/12</v>
      </c>
      <c r="L201" s="20" t="str">
        <f t="shared" si="78"/>
        <v>Aylsham High School</v>
      </c>
      <c r="M201" s="20">
        <f t="shared" si="79"/>
        <v>1</v>
      </c>
      <c r="N201" s="20">
        <f t="shared" si="80"/>
        <v>1</v>
      </c>
      <c r="O201" s="21">
        <f t="shared" si="81"/>
        <v>7611.9406815074535</v>
      </c>
    </row>
    <row r="202" spans="1:15">
      <c r="A202" s="19">
        <v>27</v>
      </c>
      <c r="B202" s="20" t="str">
        <f t="shared" si="70"/>
        <v>Philip Read</v>
      </c>
      <c r="C202" s="20" t="str">
        <f t="shared" si="71"/>
        <v>M11/12</v>
      </c>
      <c r="D202" s="20" t="str">
        <f t="shared" si="72"/>
        <v>Aylsham High</v>
      </c>
      <c r="E202" s="20">
        <f t="shared" si="73"/>
        <v>1</v>
      </c>
      <c r="F202" s="20">
        <f t="shared" si="74"/>
        <v>1</v>
      </c>
      <c r="G202" s="21">
        <f t="shared" si="75"/>
        <v>7497.0901361152582</v>
      </c>
      <c r="I202" s="19">
        <v>27</v>
      </c>
      <c r="J202" s="20" t="str">
        <f t="shared" si="76"/>
        <v>Ellie Fairfoot</v>
      </c>
      <c r="K202" s="20" t="str">
        <f t="shared" si="77"/>
        <v>F11/12</v>
      </c>
      <c r="L202" s="20" t="str">
        <f t="shared" si="78"/>
        <v>Tri-Anglia Tri Club</v>
      </c>
      <c r="M202" s="20">
        <f t="shared" si="79"/>
        <v>1</v>
      </c>
      <c r="N202" s="20">
        <f t="shared" si="80"/>
        <v>1</v>
      </c>
      <c r="O202" s="21">
        <f t="shared" si="81"/>
        <v>7534.0912690909281</v>
      </c>
    </row>
    <row r="203" spans="1:15">
      <c r="A203" s="19">
        <v>28</v>
      </c>
      <c r="B203" s="20" t="str">
        <f t="shared" si="70"/>
        <v>Ben Yates</v>
      </c>
      <c r="C203" s="20" t="str">
        <f t="shared" si="71"/>
        <v>M11/12</v>
      </c>
      <c r="D203" s="20" t="str">
        <f t="shared" si="72"/>
        <v>Eastwood School</v>
      </c>
      <c r="E203" s="20">
        <f t="shared" si="73"/>
        <v>1</v>
      </c>
      <c r="F203" s="20">
        <f t="shared" si="74"/>
        <v>1</v>
      </c>
      <c r="G203" s="21">
        <f t="shared" si="75"/>
        <v>7039.3124673120847</v>
      </c>
      <c r="I203" s="19">
        <v>28</v>
      </c>
      <c r="J203" s="20" t="str">
        <f t="shared" si="76"/>
        <v>Rachael Hopley</v>
      </c>
      <c r="K203" s="20" t="str">
        <f t="shared" si="77"/>
        <v>F11/12</v>
      </c>
      <c r="L203" s="20" t="str">
        <f t="shared" si="78"/>
        <v>Tri-Anglia Tri Club</v>
      </c>
      <c r="M203" s="20">
        <f t="shared" si="79"/>
        <v>1</v>
      </c>
      <c r="N203" s="20">
        <f t="shared" si="80"/>
        <v>1</v>
      </c>
      <c r="O203" s="21">
        <f t="shared" si="81"/>
        <v>7466.2166032161967</v>
      </c>
    </row>
    <row r="204" spans="1:15">
      <c r="A204" s="19">
        <v>29</v>
      </c>
      <c r="B204" s="20" t="str">
        <f t="shared" si="70"/>
        <v>Harrison Bidston</v>
      </c>
      <c r="C204" s="20" t="str">
        <f t="shared" si="71"/>
        <v>M11/12</v>
      </c>
      <c r="D204" s="20" t="str">
        <f t="shared" si="72"/>
        <v>East Essex Tri</v>
      </c>
      <c r="E204" s="20">
        <f t="shared" si="73"/>
        <v>1</v>
      </c>
      <c r="F204" s="20">
        <f t="shared" si="74"/>
        <v>1</v>
      </c>
      <c r="G204" s="21">
        <f t="shared" si="75"/>
        <v>7030.6752826257562</v>
      </c>
      <c r="I204" s="19">
        <v>29</v>
      </c>
      <c r="J204" s="20" t="str">
        <f t="shared" si="76"/>
        <v>Lauren Broadbent</v>
      </c>
      <c r="K204" s="20" t="str">
        <f t="shared" si="77"/>
        <v>F11/12</v>
      </c>
      <c r="L204" s="20" t="str">
        <f t="shared" si="78"/>
        <v>Halsteead</v>
      </c>
      <c r="M204" s="20">
        <f t="shared" si="79"/>
        <v>1</v>
      </c>
      <c r="N204" s="20">
        <f t="shared" si="80"/>
        <v>1</v>
      </c>
      <c r="O204" s="21">
        <f t="shared" si="81"/>
        <v>7466.2165962161971</v>
      </c>
    </row>
    <row r="205" spans="1:15">
      <c r="A205" s="19">
        <v>30</v>
      </c>
      <c r="B205" s="20" t="str">
        <f t="shared" si="70"/>
        <v>James North</v>
      </c>
      <c r="C205" s="20" t="str">
        <f t="shared" si="71"/>
        <v>M11/12</v>
      </c>
      <c r="D205" s="20" t="str">
        <f t="shared" si="72"/>
        <v>East Essex Tri</v>
      </c>
      <c r="E205" s="20">
        <f t="shared" si="73"/>
        <v>1</v>
      </c>
      <c r="F205" s="20">
        <f t="shared" si="74"/>
        <v>1</v>
      </c>
      <c r="G205" s="21">
        <f t="shared" si="75"/>
        <v>6631.9448944444821</v>
      </c>
      <c r="I205" s="19">
        <v>30</v>
      </c>
      <c r="J205" s="20" t="str">
        <f t="shared" si="76"/>
        <v>Rebecca Lemon</v>
      </c>
      <c r="K205" s="20" t="str">
        <f t="shared" si="77"/>
        <v>F11/12</v>
      </c>
      <c r="L205" s="20" t="str">
        <f t="shared" si="78"/>
        <v>Tri-Anglia Club</v>
      </c>
      <c r="M205" s="20">
        <f t="shared" si="79"/>
        <v>1</v>
      </c>
      <c r="N205" s="20">
        <f t="shared" si="80"/>
        <v>1</v>
      </c>
      <c r="O205" s="21">
        <f t="shared" si="81"/>
        <v>7410.5015853174937</v>
      </c>
    </row>
    <row r="206" spans="1:15">
      <c r="A206" s="19">
        <v>31</v>
      </c>
      <c r="B206" s="20" t="str">
        <f t="shared" si="70"/>
        <v>Daniel Cordukes</v>
      </c>
      <c r="C206" s="20" t="str">
        <f t="shared" si="71"/>
        <v>M11/12</v>
      </c>
      <c r="D206" s="20" t="str">
        <f t="shared" si="72"/>
        <v>Alderman Peel High</v>
      </c>
      <c r="E206" s="20">
        <f t="shared" si="73"/>
        <v>1</v>
      </c>
      <c r="F206" s="20">
        <f t="shared" si="74"/>
        <v>1</v>
      </c>
      <c r="G206" s="21">
        <f t="shared" si="75"/>
        <v>6505.0509940504799</v>
      </c>
      <c r="I206" s="19">
        <v>31</v>
      </c>
      <c r="J206" s="20" t="str">
        <f t="shared" si="76"/>
        <v>Maria Smith</v>
      </c>
      <c r="K206" s="20" t="str">
        <f t="shared" si="77"/>
        <v>F11/12</v>
      </c>
      <c r="L206" s="20" t="str">
        <f t="shared" si="78"/>
        <v>Braintree and Bocking SC</v>
      </c>
      <c r="M206" s="20">
        <f t="shared" si="79"/>
        <v>1</v>
      </c>
      <c r="N206" s="20">
        <f t="shared" si="80"/>
        <v>1</v>
      </c>
      <c r="O206" s="21">
        <f t="shared" si="81"/>
        <v>7237.991651375557</v>
      </c>
    </row>
    <row r="207" spans="1:15">
      <c r="A207" s="19">
        <v>32</v>
      </c>
      <c r="B207" s="20" t="str">
        <f t="shared" si="70"/>
        <v>Joseph Shean</v>
      </c>
      <c r="C207" s="20" t="str">
        <f t="shared" si="71"/>
        <v>M11/12</v>
      </c>
      <c r="D207" s="20" t="str">
        <f t="shared" si="72"/>
        <v>East Essex Tri</v>
      </c>
      <c r="E207" s="20">
        <f t="shared" si="73"/>
        <v>1</v>
      </c>
      <c r="F207" s="20">
        <f t="shared" si="74"/>
        <v>1</v>
      </c>
      <c r="G207" s="21">
        <f t="shared" si="75"/>
        <v>6324.5037672583294</v>
      </c>
      <c r="I207" s="19">
        <v>32</v>
      </c>
      <c r="J207" s="20" t="str">
        <f t="shared" si="76"/>
        <v>Laura Sweeney</v>
      </c>
      <c r="K207" s="20" t="str">
        <f t="shared" si="77"/>
        <v>F11/12</v>
      </c>
      <c r="L207" s="20" t="str">
        <f t="shared" si="78"/>
        <v>Aylsham High School</v>
      </c>
      <c r="M207" s="20">
        <f t="shared" si="79"/>
        <v>1</v>
      </c>
      <c r="N207" s="20">
        <f t="shared" si="80"/>
        <v>1</v>
      </c>
      <c r="O207" s="21">
        <f t="shared" si="81"/>
        <v>6913.4518899916402</v>
      </c>
    </row>
    <row r="208" spans="1:15">
      <c r="A208" s="19">
        <v>33</v>
      </c>
      <c r="B208" s="20" t="str">
        <f t="shared" ref="B208:B239" si="82">IF(G208="","",VLOOKUP(G208,calcm11,2,FALSE))</f>
        <v>Harry Scargill</v>
      </c>
      <c r="C208" s="20" t="str">
        <f t="shared" ref="C208:C239" si="83">IF(G208="","",VLOOKUP(G208,calcm11,3,FALSE))</f>
        <v>M11/12</v>
      </c>
      <c r="D208" s="20" t="str">
        <f t="shared" ref="D208:D239" si="84">IF(G208="","",VLOOKUP(G208,calcm11,4,FALSE))</f>
        <v>Alderman Peel High</v>
      </c>
      <c r="E208" s="20">
        <f t="shared" ref="E208:E239" si="85">IF(G208="","",VLOOKUP(G208,calcm11,5,FALSE))</f>
        <v>1</v>
      </c>
      <c r="F208" s="20">
        <f t="shared" ref="F208:F239" si="86">IF(G208="","",VLOOKUP(G208,calcm11,6,FALSE))</f>
        <v>1</v>
      </c>
      <c r="G208" s="21">
        <f t="shared" ref="G208:G239" si="87">IF(LARGE(pointm11,A208)=0,"",LARGE(pointm11,A208))</f>
        <v>5619.5467388184998</v>
      </c>
      <c r="I208" s="19">
        <v>33</v>
      </c>
      <c r="J208" s="20" t="str">
        <f t="shared" ref="J208:J239" si="88">IF(O208="","",VLOOKUP(O208,calcf11,2,FALSE))</f>
        <v>Lauren Wilkinson</v>
      </c>
      <c r="K208" s="20" t="str">
        <f t="shared" ref="K208:K239" si="89">IF(O208="","",VLOOKUP(O208,calcf11,3,FALSE))</f>
        <v>F11/12</v>
      </c>
      <c r="L208" s="20" t="str">
        <f t="shared" ref="L208:L239" si="90">IF(O208="","",VLOOKUP(O208,calcf11,4,FALSE))</f>
        <v>Alderman Peel High</v>
      </c>
      <c r="M208" s="20">
        <f t="shared" ref="M208:M239" si="91">IF(O208="","",VLOOKUP(O208,calcf11,5,FALSE))</f>
        <v>1</v>
      </c>
      <c r="N208" s="20">
        <f t="shared" ref="N208:N239" si="92">IF(O208="","",VLOOKUP(O208,calcf11,6,FALSE))</f>
        <v>1</v>
      </c>
      <c r="O208" s="21">
        <f t="shared" ref="O208:O239" si="93">IF(LARGE(pointf11,I208)=0,"",LARGE(pointf11,I208))</f>
        <v>6813.9777715169366</v>
      </c>
    </row>
    <row r="209" spans="1:15">
      <c r="A209" s="19">
        <v>34</v>
      </c>
      <c r="B209" s="20">
        <f t="shared" si="82"/>
        <v>0</v>
      </c>
      <c r="C209" s="20">
        <f t="shared" si="83"/>
        <v>0</v>
      </c>
      <c r="D209" s="20">
        <f t="shared" si="84"/>
        <v>0</v>
      </c>
      <c r="E209" s="20">
        <f t="shared" si="85"/>
        <v>0</v>
      </c>
      <c r="F209" s="20">
        <f t="shared" si="86"/>
        <v>0</v>
      </c>
      <c r="G209" s="21">
        <f t="shared" si="87"/>
        <v>4.9899999999999999E-4</v>
      </c>
      <c r="I209" s="19">
        <v>34</v>
      </c>
      <c r="J209" s="20" t="str">
        <f t="shared" si="88"/>
        <v>Josephine Rourke</v>
      </c>
      <c r="K209" s="20" t="str">
        <f t="shared" si="89"/>
        <v>F11/12</v>
      </c>
      <c r="L209" s="20" t="str">
        <f t="shared" si="90"/>
        <v>Tri-Sport Epping</v>
      </c>
      <c r="M209" s="20">
        <f t="shared" si="91"/>
        <v>1</v>
      </c>
      <c r="N209" s="20">
        <f t="shared" si="92"/>
        <v>1</v>
      </c>
      <c r="O209" s="21">
        <f t="shared" si="93"/>
        <v>6758.6210646551745</v>
      </c>
    </row>
    <row r="210" spans="1:15">
      <c r="A210" s="19">
        <v>35</v>
      </c>
      <c r="B210" s="20">
        <f t="shared" si="82"/>
        <v>0</v>
      </c>
      <c r="C210" s="20">
        <f t="shared" si="83"/>
        <v>0</v>
      </c>
      <c r="D210" s="20">
        <f t="shared" si="84"/>
        <v>0</v>
      </c>
      <c r="E210" s="20">
        <f t="shared" si="85"/>
        <v>0</v>
      </c>
      <c r="F210" s="20">
        <f t="shared" si="86"/>
        <v>0</v>
      </c>
      <c r="G210" s="21">
        <f t="shared" si="87"/>
        <v>4.9799999999999996E-4</v>
      </c>
      <c r="I210" s="19">
        <v>35</v>
      </c>
      <c r="J210" s="20" t="str">
        <f t="shared" si="88"/>
        <v>Danielle Fuller</v>
      </c>
      <c r="K210" s="20" t="str">
        <f t="shared" si="89"/>
        <v>F11/12</v>
      </c>
      <c r="L210" s="20" t="str">
        <f t="shared" si="90"/>
        <v>East Essex Tri</v>
      </c>
      <c r="M210" s="20">
        <f t="shared" si="91"/>
        <v>1</v>
      </c>
      <c r="N210" s="20">
        <f t="shared" si="92"/>
        <v>1</v>
      </c>
      <c r="O210" s="21">
        <f t="shared" si="93"/>
        <v>6388.8892448889001</v>
      </c>
    </row>
    <row r="211" spans="1:15">
      <c r="A211" s="19">
        <v>36</v>
      </c>
      <c r="B211" s="20">
        <f t="shared" si="82"/>
        <v>0</v>
      </c>
      <c r="C211" s="20">
        <f t="shared" si="83"/>
        <v>0</v>
      </c>
      <c r="D211" s="20">
        <f t="shared" si="84"/>
        <v>0</v>
      </c>
      <c r="E211" s="20">
        <f t="shared" si="85"/>
        <v>0</v>
      </c>
      <c r="F211" s="20">
        <f t="shared" si="86"/>
        <v>0</v>
      </c>
      <c r="G211" s="21">
        <f t="shared" si="87"/>
        <v>4.8500000000000003E-4</v>
      </c>
      <c r="I211" s="19">
        <v>36</v>
      </c>
      <c r="J211" s="20" t="str">
        <f t="shared" si="88"/>
        <v>Isabel Taylor</v>
      </c>
      <c r="K211" s="20" t="str">
        <f t="shared" si="89"/>
        <v>F11/12</v>
      </c>
      <c r="L211" s="20" t="str">
        <f t="shared" si="90"/>
        <v>Tri-Anglia Tri Club</v>
      </c>
      <c r="M211" s="20">
        <f t="shared" si="91"/>
        <v>1</v>
      </c>
      <c r="N211" s="20">
        <f t="shared" si="92"/>
        <v>1</v>
      </c>
      <c r="O211" s="21">
        <f t="shared" si="93"/>
        <v>6213.6835929925001</v>
      </c>
    </row>
    <row r="212" spans="1:15">
      <c r="A212" s="19">
        <v>37</v>
      </c>
      <c r="B212" s="20">
        <f t="shared" si="82"/>
        <v>0</v>
      </c>
      <c r="C212" s="20">
        <f t="shared" si="83"/>
        <v>0</v>
      </c>
      <c r="D212" s="20">
        <f t="shared" si="84"/>
        <v>0</v>
      </c>
      <c r="E212" s="20">
        <f t="shared" si="85"/>
        <v>0</v>
      </c>
      <c r="F212" s="20">
        <f t="shared" si="86"/>
        <v>0</v>
      </c>
      <c r="G212" s="21">
        <f t="shared" si="87"/>
        <v>4.84E-4</v>
      </c>
      <c r="I212" s="19">
        <v>37</v>
      </c>
      <c r="J212" s="20" t="str">
        <f t="shared" si="88"/>
        <v>Emma Savory</v>
      </c>
      <c r="K212" s="20" t="str">
        <f t="shared" si="89"/>
        <v>F11/12</v>
      </c>
      <c r="L212" s="20" t="str">
        <f t="shared" si="90"/>
        <v>Alderman Peel High</v>
      </c>
      <c r="M212" s="20">
        <f t="shared" si="91"/>
        <v>1</v>
      </c>
      <c r="N212" s="20">
        <f t="shared" si="92"/>
        <v>1</v>
      </c>
      <c r="O212" s="21">
        <f t="shared" si="93"/>
        <v>6116.2365253616153</v>
      </c>
    </row>
    <row r="213" spans="1:15">
      <c r="A213" s="19">
        <v>38</v>
      </c>
      <c r="B213" s="20">
        <f t="shared" si="82"/>
        <v>0</v>
      </c>
      <c r="C213" s="20">
        <f t="shared" si="83"/>
        <v>0</v>
      </c>
      <c r="D213" s="20">
        <f t="shared" si="84"/>
        <v>0</v>
      </c>
      <c r="E213" s="20">
        <f t="shared" si="85"/>
        <v>0</v>
      </c>
      <c r="F213" s="20">
        <f t="shared" si="86"/>
        <v>0</v>
      </c>
      <c r="G213" s="21">
        <f t="shared" si="87"/>
        <v>4.8200000000000001E-4</v>
      </c>
      <c r="I213" s="19">
        <v>38</v>
      </c>
      <c r="J213" s="20" t="str">
        <f t="shared" si="88"/>
        <v>Bethany Haynes</v>
      </c>
      <c r="K213" s="20" t="str">
        <f t="shared" si="89"/>
        <v>F11/12</v>
      </c>
      <c r="L213" s="20" t="str">
        <f t="shared" si="90"/>
        <v>Alderman Peel High</v>
      </c>
      <c r="M213" s="20">
        <f t="shared" si="91"/>
        <v>1</v>
      </c>
      <c r="N213" s="20">
        <f t="shared" si="92"/>
        <v>1</v>
      </c>
      <c r="O213" s="21">
        <f t="shared" si="93"/>
        <v>5935.5419753643582</v>
      </c>
    </row>
    <row r="214" spans="1:15">
      <c r="A214" s="19">
        <v>39</v>
      </c>
      <c r="B214" s="20">
        <f t="shared" si="82"/>
        <v>0</v>
      </c>
      <c r="C214" s="20">
        <f t="shared" si="83"/>
        <v>0</v>
      </c>
      <c r="D214" s="20">
        <f t="shared" si="84"/>
        <v>0</v>
      </c>
      <c r="E214" s="20">
        <f t="shared" si="85"/>
        <v>0</v>
      </c>
      <c r="F214" s="20">
        <f t="shared" si="86"/>
        <v>0</v>
      </c>
      <c r="G214" s="21">
        <f t="shared" si="87"/>
        <v>4.8099999999999998E-4</v>
      </c>
      <c r="I214" s="19">
        <v>39</v>
      </c>
      <c r="J214" s="20" t="str">
        <f t="shared" si="88"/>
        <v>Suzanne Maynard</v>
      </c>
      <c r="K214" s="20" t="str">
        <f t="shared" si="89"/>
        <v>F11/12</v>
      </c>
      <c r="L214" s="20" t="str">
        <f t="shared" si="90"/>
        <v>East Essex Tri</v>
      </c>
      <c r="M214" s="20">
        <f t="shared" si="91"/>
        <v>1</v>
      </c>
      <c r="N214" s="20">
        <f t="shared" si="92"/>
        <v>1</v>
      </c>
      <c r="O214" s="21">
        <f t="shared" si="93"/>
        <v>5660.8937454877432</v>
      </c>
    </row>
    <row r="215" spans="1:15">
      <c r="A215" s="19">
        <v>40</v>
      </c>
      <c r="B215" s="20">
        <f t="shared" si="82"/>
        <v>0</v>
      </c>
      <c r="C215" s="20">
        <f t="shared" si="83"/>
        <v>0</v>
      </c>
      <c r="D215" s="20">
        <f t="shared" si="84"/>
        <v>0</v>
      </c>
      <c r="E215" s="20">
        <f t="shared" si="85"/>
        <v>0</v>
      </c>
      <c r="F215" s="20">
        <f t="shared" si="86"/>
        <v>0</v>
      </c>
      <c r="G215" s="21">
        <f t="shared" si="87"/>
        <v>4.8000000000000001E-4</v>
      </c>
      <c r="I215" s="19">
        <v>40</v>
      </c>
      <c r="J215" s="20">
        <f t="shared" si="88"/>
        <v>0</v>
      </c>
      <c r="K215" s="20">
        <f t="shared" si="89"/>
        <v>0</v>
      </c>
      <c r="L215" s="20">
        <f t="shared" si="90"/>
        <v>0</v>
      </c>
      <c r="M215" s="20">
        <f t="shared" si="91"/>
        <v>0</v>
      </c>
      <c r="N215" s="20">
        <f t="shared" si="92"/>
        <v>0</v>
      </c>
      <c r="O215" s="21">
        <f t="shared" si="93"/>
        <v>4.17E-4</v>
      </c>
    </row>
    <row r="216" spans="1:15">
      <c r="A216" s="19">
        <v>41</v>
      </c>
      <c r="B216" s="20">
        <f t="shared" si="82"/>
        <v>0</v>
      </c>
      <c r="C216" s="20">
        <f t="shared" si="83"/>
        <v>0</v>
      </c>
      <c r="D216" s="20">
        <f t="shared" si="84"/>
        <v>0</v>
      </c>
      <c r="E216" s="20">
        <f t="shared" si="85"/>
        <v>0</v>
      </c>
      <c r="F216" s="20">
        <f t="shared" si="86"/>
        <v>0</v>
      </c>
      <c r="G216" s="21">
        <f t="shared" si="87"/>
        <v>4.7899999999999999E-4</v>
      </c>
      <c r="I216" s="19">
        <v>41</v>
      </c>
      <c r="J216" s="20">
        <f t="shared" si="88"/>
        <v>0</v>
      </c>
      <c r="K216" s="20">
        <f t="shared" si="89"/>
        <v>0</v>
      </c>
      <c r="L216" s="20">
        <f t="shared" si="90"/>
        <v>0</v>
      </c>
      <c r="M216" s="20">
        <f t="shared" si="91"/>
        <v>0</v>
      </c>
      <c r="N216" s="20">
        <f t="shared" si="92"/>
        <v>0</v>
      </c>
      <c r="O216" s="21">
        <f t="shared" si="93"/>
        <v>4.1600000000000003E-4</v>
      </c>
    </row>
    <row r="217" spans="1:15">
      <c r="A217" s="19">
        <v>42</v>
      </c>
      <c r="B217" s="20">
        <f t="shared" si="82"/>
        <v>0</v>
      </c>
      <c r="C217" s="20">
        <f t="shared" si="83"/>
        <v>0</v>
      </c>
      <c r="D217" s="20">
        <f t="shared" si="84"/>
        <v>0</v>
      </c>
      <c r="E217" s="20">
        <f t="shared" si="85"/>
        <v>0</v>
      </c>
      <c r="F217" s="20">
        <f t="shared" si="86"/>
        <v>0</v>
      </c>
      <c r="G217" s="21">
        <f t="shared" si="87"/>
        <v>4.7800000000000002E-4</v>
      </c>
      <c r="I217" s="19">
        <v>42</v>
      </c>
      <c r="J217" s="20">
        <f t="shared" si="88"/>
        <v>0</v>
      </c>
      <c r="K217" s="20">
        <f t="shared" si="89"/>
        <v>0</v>
      </c>
      <c r="L217" s="20">
        <f t="shared" si="90"/>
        <v>0</v>
      </c>
      <c r="M217" s="20">
        <f t="shared" si="91"/>
        <v>0</v>
      </c>
      <c r="N217" s="20">
        <f t="shared" si="92"/>
        <v>0</v>
      </c>
      <c r="O217" s="21">
        <f t="shared" si="93"/>
        <v>4.15E-4</v>
      </c>
    </row>
    <row r="218" spans="1:15">
      <c r="A218" s="19">
        <v>43</v>
      </c>
      <c r="B218" s="20">
        <f t="shared" si="82"/>
        <v>0</v>
      </c>
      <c r="C218" s="20">
        <f t="shared" si="83"/>
        <v>0</v>
      </c>
      <c r="D218" s="20">
        <f t="shared" si="84"/>
        <v>0</v>
      </c>
      <c r="E218" s="20">
        <f t="shared" si="85"/>
        <v>0</v>
      </c>
      <c r="F218" s="20">
        <f t="shared" si="86"/>
        <v>0</v>
      </c>
      <c r="G218" s="21">
        <f t="shared" si="87"/>
        <v>4.7699999999999999E-4</v>
      </c>
      <c r="I218" s="19">
        <v>43</v>
      </c>
      <c r="J218" s="20">
        <f t="shared" si="88"/>
        <v>0</v>
      </c>
      <c r="K218" s="20">
        <f t="shared" si="89"/>
        <v>0</v>
      </c>
      <c r="L218" s="20">
        <f t="shared" si="90"/>
        <v>0</v>
      </c>
      <c r="M218" s="20">
        <f t="shared" si="91"/>
        <v>0</v>
      </c>
      <c r="N218" s="20">
        <f t="shared" si="92"/>
        <v>0</v>
      </c>
      <c r="O218" s="21">
        <f t="shared" si="93"/>
        <v>4.1400000000000003E-4</v>
      </c>
    </row>
    <row r="219" spans="1:15">
      <c r="A219" s="19">
        <v>44</v>
      </c>
      <c r="B219" s="20">
        <f t="shared" si="82"/>
        <v>0</v>
      </c>
      <c r="C219" s="20">
        <f t="shared" si="83"/>
        <v>0</v>
      </c>
      <c r="D219" s="20">
        <f t="shared" si="84"/>
        <v>0</v>
      </c>
      <c r="E219" s="20">
        <f t="shared" si="85"/>
        <v>0</v>
      </c>
      <c r="F219" s="20">
        <f t="shared" si="86"/>
        <v>0</v>
      </c>
      <c r="G219" s="21">
        <f t="shared" si="87"/>
        <v>4.7600000000000002E-4</v>
      </c>
      <c r="I219" s="19">
        <v>44</v>
      </c>
      <c r="J219" s="20">
        <f t="shared" si="88"/>
        <v>0</v>
      </c>
      <c r="K219" s="20">
        <f t="shared" si="89"/>
        <v>0</v>
      </c>
      <c r="L219" s="20">
        <f t="shared" si="90"/>
        <v>0</v>
      </c>
      <c r="M219" s="20">
        <f t="shared" si="91"/>
        <v>0</v>
      </c>
      <c r="N219" s="20">
        <f t="shared" si="92"/>
        <v>0</v>
      </c>
      <c r="O219" s="21">
        <f t="shared" si="93"/>
        <v>4.1300000000000001E-4</v>
      </c>
    </row>
    <row r="220" spans="1:15">
      <c r="A220" s="19">
        <v>45</v>
      </c>
      <c r="B220" s="20">
        <f t="shared" si="82"/>
        <v>0</v>
      </c>
      <c r="C220" s="20">
        <f t="shared" si="83"/>
        <v>0</v>
      </c>
      <c r="D220" s="20">
        <f t="shared" si="84"/>
        <v>0</v>
      </c>
      <c r="E220" s="20">
        <f t="shared" si="85"/>
        <v>0</v>
      </c>
      <c r="F220" s="20">
        <f t="shared" si="86"/>
        <v>0</v>
      </c>
      <c r="G220" s="21">
        <f t="shared" si="87"/>
        <v>4.75E-4</v>
      </c>
      <c r="I220" s="19">
        <v>45</v>
      </c>
      <c r="J220" s="20">
        <f t="shared" si="88"/>
        <v>0</v>
      </c>
      <c r="K220" s="20">
        <f t="shared" si="89"/>
        <v>0</v>
      </c>
      <c r="L220" s="20">
        <f t="shared" si="90"/>
        <v>0</v>
      </c>
      <c r="M220" s="20">
        <f t="shared" si="91"/>
        <v>0</v>
      </c>
      <c r="N220" s="20">
        <f t="shared" si="92"/>
        <v>0</v>
      </c>
      <c r="O220" s="21">
        <f t="shared" si="93"/>
        <v>4.1199999999999999E-4</v>
      </c>
    </row>
    <row r="221" spans="1:15">
      <c r="A221" s="19">
        <v>46</v>
      </c>
      <c r="B221" s="20">
        <f t="shared" si="82"/>
        <v>0</v>
      </c>
      <c r="C221" s="20">
        <f t="shared" si="83"/>
        <v>0</v>
      </c>
      <c r="D221" s="20">
        <f t="shared" si="84"/>
        <v>0</v>
      </c>
      <c r="E221" s="20">
        <f t="shared" si="85"/>
        <v>0</v>
      </c>
      <c r="F221" s="20">
        <f t="shared" si="86"/>
        <v>0</v>
      </c>
      <c r="G221" s="21">
        <f t="shared" si="87"/>
        <v>4.7400000000000003E-4</v>
      </c>
      <c r="I221" s="19">
        <v>46</v>
      </c>
      <c r="J221" s="20">
        <f t="shared" si="88"/>
        <v>0</v>
      </c>
      <c r="K221" s="20">
        <f t="shared" si="89"/>
        <v>0</v>
      </c>
      <c r="L221" s="20">
        <f t="shared" si="90"/>
        <v>0</v>
      </c>
      <c r="M221" s="20">
        <f t="shared" si="91"/>
        <v>0</v>
      </c>
      <c r="N221" s="20">
        <f t="shared" si="92"/>
        <v>0</v>
      </c>
      <c r="O221" s="21">
        <f t="shared" si="93"/>
        <v>4.1100000000000002E-4</v>
      </c>
    </row>
    <row r="222" spans="1:15">
      <c r="A222" s="19">
        <v>47</v>
      </c>
      <c r="B222" s="20">
        <f t="shared" si="82"/>
        <v>0</v>
      </c>
      <c r="C222" s="20">
        <f t="shared" si="83"/>
        <v>0</v>
      </c>
      <c r="D222" s="20">
        <f t="shared" si="84"/>
        <v>0</v>
      </c>
      <c r="E222" s="20">
        <f t="shared" si="85"/>
        <v>0</v>
      </c>
      <c r="F222" s="20">
        <f t="shared" si="86"/>
        <v>0</v>
      </c>
      <c r="G222" s="21">
        <f t="shared" si="87"/>
        <v>4.7100000000000001E-4</v>
      </c>
      <c r="I222" s="19">
        <v>47</v>
      </c>
      <c r="J222" s="20">
        <f t="shared" si="88"/>
        <v>0</v>
      </c>
      <c r="K222" s="20">
        <f t="shared" si="89"/>
        <v>0</v>
      </c>
      <c r="L222" s="20">
        <f t="shared" si="90"/>
        <v>0</v>
      </c>
      <c r="M222" s="20">
        <f t="shared" si="91"/>
        <v>0</v>
      </c>
      <c r="N222" s="20">
        <f t="shared" si="92"/>
        <v>0</v>
      </c>
      <c r="O222" s="21">
        <f t="shared" si="93"/>
        <v>4.0999999999999999E-4</v>
      </c>
    </row>
    <row r="223" spans="1:15">
      <c r="A223" s="19">
        <v>48</v>
      </c>
      <c r="B223" s="20">
        <f t="shared" si="82"/>
        <v>0</v>
      </c>
      <c r="C223" s="20">
        <f t="shared" si="83"/>
        <v>0</v>
      </c>
      <c r="D223" s="20">
        <f t="shared" si="84"/>
        <v>0</v>
      </c>
      <c r="E223" s="20">
        <f t="shared" si="85"/>
        <v>0</v>
      </c>
      <c r="F223" s="20">
        <f t="shared" si="86"/>
        <v>0</v>
      </c>
      <c r="G223" s="21">
        <f t="shared" si="87"/>
        <v>4.6999999999999999E-4</v>
      </c>
      <c r="I223" s="19">
        <v>48</v>
      </c>
      <c r="J223" s="20">
        <f t="shared" si="88"/>
        <v>0</v>
      </c>
      <c r="K223" s="20">
        <f t="shared" si="89"/>
        <v>0</v>
      </c>
      <c r="L223" s="20">
        <f t="shared" si="90"/>
        <v>0</v>
      </c>
      <c r="M223" s="20">
        <f t="shared" si="91"/>
        <v>0</v>
      </c>
      <c r="N223" s="20">
        <f t="shared" si="92"/>
        <v>0</v>
      </c>
      <c r="O223" s="21">
        <f t="shared" si="93"/>
        <v>4.0900000000000002E-4</v>
      </c>
    </row>
    <row r="224" spans="1:15">
      <c r="A224" s="19">
        <v>49</v>
      </c>
      <c r="B224" s="20">
        <f t="shared" si="82"/>
        <v>0</v>
      </c>
      <c r="C224" s="20">
        <f t="shared" si="83"/>
        <v>0</v>
      </c>
      <c r="D224" s="20">
        <f t="shared" si="84"/>
        <v>0</v>
      </c>
      <c r="E224" s="20">
        <f t="shared" si="85"/>
        <v>0</v>
      </c>
      <c r="F224" s="20">
        <f t="shared" si="86"/>
        <v>0</v>
      </c>
      <c r="G224" s="21">
        <f t="shared" si="87"/>
        <v>4.6900000000000002E-4</v>
      </c>
      <c r="I224" s="19">
        <v>49</v>
      </c>
      <c r="J224" s="20">
        <f t="shared" si="88"/>
        <v>0</v>
      </c>
      <c r="K224" s="20">
        <f t="shared" si="89"/>
        <v>0</v>
      </c>
      <c r="L224" s="20">
        <f t="shared" si="90"/>
        <v>0</v>
      </c>
      <c r="M224" s="20">
        <f t="shared" si="91"/>
        <v>0</v>
      </c>
      <c r="N224" s="20">
        <f t="shared" si="92"/>
        <v>0</v>
      </c>
      <c r="O224" s="21">
        <f t="shared" si="93"/>
        <v>4.08E-4</v>
      </c>
    </row>
    <row r="225" spans="1:15">
      <c r="A225" s="19">
        <v>50</v>
      </c>
      <c r="B225" s="20">
        <f t="shared" si="82"/>
        <v>0</v>
      </c>
      <c r="C225" s="20">
        <f t="shared" si="83"/>
        <v>0</v>
      </c>
      <c r="D225" s="20">
        <f t="shared" si="84"/>
        <v>0</v>
      </c>
      <c r="E225" s="20">
        <f t="shared" si="85"/>
        <v>0</v>
      </c>
      <c r="F225" s="20">
        <f t="shared" si="86"/>
        <v>0</v>
      </c>
      <c r="G225" s="21">
        <f t="shared" si="87"/>
        <v>4.6799999999999999E-4</v>
      </c>
      <c r="I225" s="19">
        <v>50</v>
      </c>
      <c r="J225" s="20">
        <f t="shared" si="88"/>
        <v>0</v>
      </c>
      <c r="K225" s="20">
        <f t="shared" si="89"/>
        <v>0</v>
      </c>
      <c r="L225" s="20">
        <f t="shared" si="90"/>
        <v>0</v>
      </c>
      <c r="M225" s="20">
        <f t="shared" si="91"/>
        <v>0</v>
      </c>
      <c r="N225" s="20">
        <f t="shared" si="92"/>
        <v>0</v>
      </c>
      <c r="O225" s="21">
        <f t="shared" si="93"/>
        <v>4.0700000000000003E-4</v>
      </c>
    </row>
    <row r="226" spans="1:15">
      <c r="A226" s="19">
        <v>51</v>
      </c>
      <c r="B226" s="20">
        <f t="shared" si="82"/>
        <v>0</v>
      </c>
      <c r="C226" s="20">
        <f t="shared" si="83"/>
        <v>0</v>
      </c>
      <c r="D226" s="20">
        <f t="shared" si="84"/>
        <v>0</v>
      </c>
      <c r="E226" s="20">
        <f t="shared" si="85"/>
        <v>0</v>
      </c>
      <c r="F226" s="20">
        <f t="shared" si="86"/>
        <v>0</v>
      </c>
      <c r="G226" s="21">
        <f t="shared" si="87"/>
        <v>4.6700000000000002E-4</v>
      </c>
      <c r="I226" s="19">
        <v>51</v>
      </c>
      <c r="J226" s="20">
        <f t="shared" si="88"/>
        <v>0</v>
      </c>
      <c r="K226" s="20">
        <f t="shared" si="89"/>
        <v>0</v>
      </c>
      <c r="L226" s="20">
        <f t="shared" si="90"/>
        <v>0</v>
      </c>
      <c r="M226" s="20">
        <f t="shared" si="91"/>
        <v>0</v>
      </c>
      <c r="N226" s="20">
        <f t="shared" si="92"/>
        <v>0</v>
      </c>
      <c r="O226" s="21">
        <f t="shared" si="93"/>
        <v>4.06E-4</v>
      </c>
    </row>
    <row r="227" spans="1:15">
      <c r="A227" s="19">
        <v>52</v>
      </c>
      <c r="B227" s="20">
        <f t="shared" si="82"/>
        <v>0</v>
      </c>
      <c r="C227" s="20">
        <f t="shared" si="83"/>
        <v>0</v>
      </c>
      <c r="D227" s="20">
        <f t="shared" si="84"/>
        <v>0</v>
      </c>
      <c r="E227" s="20">
        <f t="shared" si="85"/>
        <v>0</v>
      </c>
      <c r="F227" s="20">
        <f t="shared" si="86"/>
        <v>0</v>
      </c>
      <c r="G227" s="21">
        <f t="shared" si="87"/>
        <v>4.6500000000000003E-4</v>
      </c>
      <c r="I227" s="19">
        <v>52</v>
      </c>
      <c r="J227" s="20">
        <f t="shared" si="88"/>
        <v>0</v>
      </c>
      <c r="K227" s="20">
        <f t="shared" si="89"/>
        <v>0</v>
      </c>
      <c r="L227" s="20">
        <f t="shared" si="90"/>
        <v>0</v>
      </c>
      <c r="M227" s="20">
        <f t="shared" si="91"/>
        <v>0</v>
      </c>
      <c r="N227" s="20">
        <f t="shared" si="92"/>
        <v>0</v>
      </c>
      <c r="O227" s="21">
        <f t="shared" si="93"/>
        <v>4.0500000000000003E-4</v>
      </c>
    </row>
    <row r="228" spans="1:15">
      <c r="A228" s="19">
        <v>53</v>
      </c>
      <c r="B228" s="20">
        <f t="shared" si="82"/>
        <v>0</v>
      </c>
      <c r="C228" s="20">
        <f t="shared" si="83"/>
        <v>0</v>
      </c>
      <c r="D228" s="20">
        <f t="shared" si="84"/>
        <v>0</v>
      </c>
      <c r="E228" s="20">
        <f t="shared" si="85"/>
        <v>0</v>
      </c>
      <c r="F228" s="20">
        <f t="shared" si="86"/>
        <v>0</v>
      </c>
      <c r="G228" s="21">
        <f t="shared" si="87"/>
        <v>4.64E-4</v>
      </c>
      <c r="I228" s="19">
        <v>53</v>
      </c>
      <c r="J228" s="20">
        <f t="shared" si="88"/>
        <v>0</v>
      </c>
      <c r="K228" s="20">
        <f t="shared" si="89"/>
        <v>0</v>
      </c>
      <c r="L228" s="20">
        <f t="shared" si="90"/>
        <v>0</v>
      </c>
      <c r="M228" s="20">
        <f t="shared" si="91"/>
        <v>0</v>
      </c>
      <c r="N228" s="20">
        <f t="shared" si="92"/>
        <v>0</v>
      </c>
      <c r="O228" s="21">
        <f t="shared" si="93"/>
        <v>4.0400000000000001E-4</v>
      </c>
    </row>
    <row r="229" spans="1:15">
      <c r="A229" s="19">
        <v>54</v>
      </c>
      <c r="B229" s="20">
        <f t="shared" si="82"/>
        <v>0</v>
      </c>
      <c r="C229" s="20">
        <f t="shared" si="83"/>
        <v>0</v>
      </c>
      <c r="D229" s="20">
        <f t="shared" si="84"/>
        <v>0</v>
      </c>
      <c r="E229" s="20">
        <f t="shared" si="85"/>
        <v>0</v>
      </c>
      <c r="F229" s="20">
        <f t="shared" si="86"/>
        <v>0</v>
      </c>
      <c r="G229" s="21">
        <f t="shared" si="87"/>
        <v>4.6200000000000001E-4</v>
      </c>
      <c r="I229" s="19">
        <v>54</v>
      </c>
      <c r="J229" s="20">
        <f t="shared" si="88"/>
        <v>0</v>
      </c>
      <c r="K229" s="20">
        <f t="shared" si="89"/>
        <v>0</v>
      </c>
      <c r="L229" s="20">
        <f t="shared" si="90"/>
        <v>0</v>
      </c>
      <c r="M229" s="20">
        <f t="shared" si="91"/>
        <v>0</v>
      </c>
      <c r="N229" s="20">
        <f t="shared" si="92"/>
        <v>0</v>
      </c>
      <c r="O229" s="21">
        <f t="shared" si="93"/>
        <v>4.0299999999999998E-4</v>
      </c>
    </row>
    <row r="230" spans="1:15">
      <c r="A230" s="19">
        <v>55</v>
      </c>
      <c r="B230" s="20">
        <f t="shared" si="82"/>
        <v>0</v>
      </c>
      <c r="C230" s="20">
        <f t="shared" si="83"/>
        <v>0</v>
      </c>
      <c r="D230" s="20">
        <f t="shared" si="84"/>
        <v>0</v>
      </c>
      <c r="E230" s="20">
        <f t="shared" si="85"/>
        <v>0</v>
      </c>
      <c r="F230" s="20">
        <f t="shared" si="86"/>
        <v>0</v>
      </c>
      <c r="G230" s="21">
        <f t="shared" si="87"/>
        <v>4.6099999999999998E-4</v>
      </c>
      <c r="I230" s="19">
        <v>55</v>
      </c>
      <c r="J230" s="20">
        <f t="shared" si="88"/>
        <v>0</v>
      </c>
      <c r="K230" s="20">
        <f t="shared" si="89"/>
        <v>0</v>
      </c>
      <c r="L230" s="20">
        <f t="shared" si="90"/>
        <v>0</v>
      </c>
      <c r="M230" s="20">
        <f t="shared" si="91"/>
        <v>0</v>
      </c>
      <c r="N230" s="20">
        <f t="shared" si="92"/>
        <v>0</v>
      </c>
      <c r="O230" s="21">
        <f t="shared" si="93"/>
        <v>4.0200000000000001E-4</v>
      </c>
    </row>
    <row r="231" spans="1:15">
      <c r="A231" s="19">
        <v>56</v>
      </c>
      <c r="B231" s="20">
        <f t="shared" si="82"/>
        <v>0</v>
      </c>
      <c r="C231" s="20">
        <f t="shared" si="83"/>
        <v>0</v>
      </c>
      <c r="D231" s="20">
        <f t="shared" si="84"/>
        <v>0</v>
      </c>
      <c r="E231" s="20">
        <f t="shared" si="85"/>
        <v>0</v>
      </c>
      <c r="F231" s="20">
        <f t="shared" si="86"/>
        <v>0</v>
      </c>
      <c r="G231" s="21">
        <f t="shared" si="87"/>
        <v>4.57E-4</v>
      </c>
      <c r="I231" s="19">
        <v>56</v>
      </c>
      <c r="J231" s="20">
        <f t="shared" si="88"/>
        <v>0</v>
      </c>
      <c r="K231" s="20">
        <f t="shared" si="89"/>
        <v>0</v>
      </c>
      <c r="L231" s="20">
        <f t="shared" si="90"/>
        <v>0</v>
      </c>
      <c r="M231" s="20">
        <f t="shared" si="91"/>
        <v>0</v>
      </c>
      <c r="N231" s="20">
        <f t="shared" si="92"/>
        <v>0</v>
      </c>
      <c r="O231" s="21">
        <f t="shared" si="93"/>
        <v>4.0099999999999999E-4</v>
      </c>
    </row>
    <row r="232" spans="1:15">
      <c r="A232" s="19">
        <v>57</v>
      </c>
      <c r="B232" s="20">
        <f t="shared" si="82"/>
        <v>0</v>
      </c>
      <c r="C232" s="20">
        <f t="shared" si="83"/>
        <v>0</v>
      </c>
      <c r="D232" s="20">
        <f t="shared" si="84"/>
        <v>0</v>
      </c>
      <c r="E232" s="20">
        <f t="shared" si="85"/>
        <v>0</v>
      </c>
      <c r="F232" s="20">
        <f t="shared" si="86"/>
        <v>0</v>
      </c>
      <c r="G232" s="21">
        <f t="shared" si="87"/>
        <v>4.55E-4</v>
      </c>
      <c r="I232" s="19">
        <v>57</v>
      </c>
      <c r="J232" s="20">
        <f t="shared" si="88"/>
        <v>0</v>
      </c>
      <c r="K232" s="20">
        <f t="shared" si="89"/>
        <v>0</v>
      </c>
      <c r="L232" s="20">
        <f t="shared" si="90"/>
        <v>0</v>
      </c>
      <c r="M232" s="20">
        <f t="shared" si="91"/>
        <v>0</v>
      </c>
      <c r="N232" s="20">
        <f t="shared" si="92"/>
        <v>0</v>
      </c>
      <c r="O232" s="21">
        <f t="shared" si="93"/>
        <v>3.9899999999999999E-4</v>
      </c>
    </row>
    <row r="233" spans="1:15">
      <c r="A233" s="19">
        <v>58</v>
      </c>
      <c r="B233" s="20">
        <f t="shared" si="82"/>
        <v>0</v>
      </c>
      <c r="C233" s="20">
        <f t="shared" si="83"/>
        <v>0</v>
      </c>
      <c r="D233" s="20">
        <f t="shared" si="84"/>
        <v>0</v>
      </c>
      <c r="E233" s="20">
        <f t="shared" si="85"/>
        <v>0</v>
      </c>
      <c r="F233" s="20">
        <f t="shared" si="86"/>
        <v>0</v>
      </c>
      <c r="G233" s="21">
        <f t="shared" si="87"/>
        <v>4.5400000000000003E-4</v>
      </c>
      <c r="I233" s="19">
        <v>58</v>
      </c>
      <c r="J233" s="20">
        <f t="shared" si="88"/>
        <v>0</v>
      </c>
      <c r="K233" s="20">
        <f t="shared" si="89"/>
        <v>0</v>
      </c>
      <c r="L233" s="20">
        <f t="shared" si="90"/>
        <v>0</v>
      </c>
      <c r="M233" s="20">
        <f t="shared" si="91"/>
        <v>0</v>
      </c>
      <c r="N233" s="20">
        <f t="shared" si="92"/>
        <v>0</v>
      </c>
      <c r="O233" s="21">
        <f t="shared" si="93"/>
        <v>3.97E-4</v>
      </c>
    </row>
    <row r="234" spans="1:15">
      <c r="A234" s="19">
        <v>59</v>
      </c>
      <c r="B234" s="20">
        <f t="shared" si="82"/>
        <v>0</v>
      </c>
      <c r="C234" s="20">
        <f t="shared" si="83"/>
        <v>0</v>
      </c>
      <c r="D234" s="20">
        <f t="shared" si="84"/>
        <v>0</v>
      </c>
      <c r="E234" s="20">
        <f t="shared" si="85"/>
        <v>0</v>
      </c>
      <c r="F234" s="20">
        <f t="shared" si="86"/>
        <v>0</v>
      </c>
      <c r="G234" s="21">
        <f t="shared" si="87"/>
        <v>4.5300000000000001E-4</v>
      </c>
      <c r="I234" s="19">
        <v>59</v>
      </c>
      <c r="J234" s="20">
        <f t="shared" si="88"/>
        <v>0</v>
      </c>
      <c r="K234" s="20">
        <f t="shared" si="89"/>
        <v>0</v>
      </c>
      <c r="L234" s="20">
        <f t="shared" si="90"/>
        <v>0</v>
      </c>
      <c r="M234" s="20">
        <f t="shared" si="91"/>
        <v>0</v>
      </c>
      <c r="N234" s="20">
        <f t="shared" si="92"/>
        <v>0</v>
      </c>
      <c r="O234" s="21">
        <f t="shared" si="93"/>
        <v>3.9600000000000003E-4</v>
      </c>
    </row>
    <row r="235" spans="1:15">
      <c r="A235" s="19">
        <v>60</v>
      </c>
      <c r="B235" s="20">
        <f t="shared" si="82"/>
        <v>0</v>
      </c>
      <c r="C235" s="20">
        <f t="shared" si="83"/>
        <v>0</v>
      </c>
      <c r="D235" s="20">
        <f t="shared" si="84"/>
        <v>0</v>
      </c>
      <c r="E235" s="20">
        <f t="shared" si="85"/>
        <v>0</v>
      </c>
      <c r="F235" s="20">
        <f t="shared" si="86"/>
        <v>0</v>
      </c>
      <c r="G235" s="21">
        <f t="shared" si="87"/>
        <v>4.5199999999999998E-4</v>
      </c>
      <c r="I235" s="19">
        <v>60</v>
      </c>
      <c r="J235" s="20">
        <f t="shared" si="88"/>
        <v>0</v>
      </c>
      <c r="K235" s="20">
        <f t="shared" si="89"/>
        <v>0</v>
      </c>
      <c r="L235" s="20">
        <f t="shared" si="90"/>
        <v>0</v>
      </c>
      <c r="M235" s="20">
        <f t="shared" si="91"/>
        <v>0</v>
      </c>
      <c r="N235" s="20">
        <f t="shared" si="92"/>
        <v>0</v>
      </c>
      <c r="O235" s="21">
        <f t="shared" si="93"/>
        <v>3.9400000000000004E-4</v>
      </c>
    </row>
    <row r="236" spans="1:15">
      <c r="A236" s="19">
        <v>61</v>
      </c>
      <c r="B236" s="20">
        <f t="shared" si="82"/>
        <v>0</v>
      </c>
      <c r="C236" s="20">
        <f t="shared" si="83"/>
        <v>0</v>
      </c>
      <c r="D236" s="20">
        <f t="shared" si="84"/>
        <v>0</v>
      </c>
      <c r="E236" s="20">
        <f t="shared" si="85"/>
        <v>0</v>
      </c>
      <c r="F236" s="20">
        <f t="shared" si="86"/>
        <v>0</v>
      </c>
      <c r="G236" s="21">
        <f t="shared" si="87"/>
        <v>4.4799999999999999E-4</v>
      </c>
      <c r="I236" s="19">
        <v>61</v>
      </c>
      <c r="J236" s="20">
        <f t="shared" si="88"/>
        <v>0</v>
      </c>
      <c r="K236" s="20">
        <f t="shared" si="89"/>
        <v>0</v>
      </c>
      <c r="L236" s="20">
        <f t="shared" si="90"/>
        <v>0</v>
      </c>
      <c r="M236" s="20">
        <f t="shared" si="91"/>
        <v>0</v>
      </c>
      <c r="N236" s="20">
        <f t="shared" si="92"/>
        <v>0</v>
      </c>
      <c r="O236" s="21">
        <f t="shared" si="93"/>
        <v>3.9100000000000002E-4</v>
      </c>
    </row>
    <row r="237" spans="1:15">
      <c r="A237" s="19">
        <v>62</v>
      </c>
      <c r="B237" s="20">
        <f t="shared" si="82"/>
        <v>0</v>
      </c>
      <c r="C237" s="20">
        <f t="shared" si="83"/>
        <v>0</v>
      </c>
      <c r="D237" s="20">
        <f t="shared" si="84"/>
        <v>0</v>
      </c>
      <c r="E237" s="20">
        <f t="shared" si="85"/>
        <v>0</v>
      </c>
      <c r="F237" s="20">
        <f t="shared" si="86"/>
        <v>0</v>
      </c>
      <c r="G237" s="21">
        <f t="shared" si="87"/>
        <v>4.46E-4</v>
      </c>
      <c r="I237" s="19">
        <v>62</v>
      </c>
      <c r="J237" s="20">
        <f t="shared" si="88"/>
        <v>0</v>
      </c>
      <c r="K237" s="20">
        <f t="shared" si="89"/>
        <v>0</v>
      </c>
      <c r="L237" s="20">
        <f t="shared" si="90"/>
        <v>0</v>
      </c>
      <c r="M237" s="20">
        <f t="shared" si="91"/>
        <v>0</v>
      </c>
      <c r="N237" s="20">
        <f t="shared" si="92"/>
        <v>0</v>
      </c>
      <c r="O237" s="21">
        <f t="shared" si="93"/>
        <v>3.8999999999999999E-4</v>
      </c>
    </row>
    <row r="238" spans="1:15">
      <c r="A238" s="19">
        <v>63</v>
      </c>
      <c r="B238" s="20">
        <f t="shared" si="82"/>
        <v>0</v>
      </c>
      <c r="C238" s="20">
        <f t="shared" si="83"/>
        <v>0</v>
      </c>
      <c r="D238" s="20">
        <f t="shared" si="84"/>
        <v>0</v>
      </c>
      <c r="E238" s="20">
        <f t="shared" si="85"/>
        <v>0</v>
      </c>
      <c r="F238" s="20">
        <f t="shared" si="86"/>
        <v>0</v>
      </c>
      <c r="G238" s="21">
        <f t="shared" si="87"/>
        <v>4.4500000000000003E-4</v>
      </c>
      <c r="I238" s="19">
        <v>63</v>
      </c>
      <c r="J238" s="20">
        <f t="shared" si="88"/>
        <v>0</v>
      </c>
      <c r="K238" s="20">
        <f t="shared" si="89"/>
        <v>0</v>
      </c>
      <c r="L238" s="20">
        <f t="shared" si="90"/>
        <v>0</v>
      </c>
      <c r="M238" s="20">
        <f t="shared" si="91"/>
        <v>0</v>
      </c>
      <c r="N238" s="20">
        <f t="shared" si="92"/>
        <v>0</v>
      </c>
      <c r="O238" s="21">
        <f t="shared" si="93"/>
        <v>3.8400000000000001E-4</v>
      </c>
    </row>
    <row r="239" spans="1:15">
      <c r="A239" s="19">
        <v>64</v>
      </c>
      <c r="B239" s="20">
        <f t="shared" si="82"/>
        <v>0</v>
      </c>
      <c r="C239" s="20">
        <f t="shared" si="83"/>
        <v>0</v>
      </c>
      <c r="D239" s="20">
        <f t="shared" si="84"/>
        <v>0</v>
      </c>
      <c r="E239" s="20">
        <f t="shared" si="85"/>
        <v>0</v>
      </c>
      <c r="F239" s="20">
        <f t="shared" si="86"/>
        <v>0</v>
      </c>
      <c r="G239" s="21">
        <f t="shared" si="87"/>
        <v>4.4299999999999998E-4</v>
      </c>
      <c r="I239" s="19">
        <v>64</v>
      </c>
      <c r="J239" s="20">
        <f t="shared" si="88"/>
        <v>0</v>
      </c>
      <c r="K239" s="20">
        <f t="shared" si="89"/>
        <v>0</v>
      </c>
      <c r="L239" s="20">
        <f t="shared" si="90"/>
        <v>0</v>
      </c>
      <c r="M239" s="20">
        <f t="shared" si="91"/>
        <v>0</v>
      </c>
      <c r="N239" s="20">
        <f t="shared" si="92"/>
        <v>0</v>
      </c>
      <c r="O239" s="21">
        <f t="shared" si="93"/>
        <v>3.79E-4</v>
      </c>
    </row>
    <row r="240" spans="1:15">
      <c r="A240" s="19">
        <v>65</v>
      </c>
      <c r="B240" s="20">
        <f t="shared" ref="B240:B255" si="94">IF(G240="","",VLOOKUP(G240,calcm11,2,FALSE))</f>
        <v>0</v>
      </c>
      <c r="C240" s="20">
        <f t="shared" ref="C240:C255" si="95">IF(G240="","",VLOOKUP(G240,calcm11,3,FALSE))</f>
        <v>0</v>
      </c>
      <c r="D240" s="20">
        <f t="shared" ref="D240:D255" si="96">IF(G240="","",VLOOKUP(G240,calcm11,4,FALSE))</f>
        <v>0</v>
      </c>
      <c r="E240" s="20">
        <f t="shared" ref="E240:E255" si="97">IF(G240="","",VLOOKUP(G240,calcm11,5,FALSE))</f>
        <v>0</v>
      </c>
      <c r="F240" s="20">
        <f t="shared" ref="F240:F255" si="98">IF(G240="","",VLOOKUP(G240,calcm11,6,FALSE))</f>
        <v>0</v>
      </c>
      <c r="G240" s="21">
        <f t="shared" ref="G240:G255" si="99">IF(LARGE(pointm11,A240)=0,"",LARGE(pointm11,A240))</f>
        <v>4.4200000000000001E-4</v>
      </c>
      <c r="I240" s="19">
        <v>65</v>
      </c>
      <c r="J240" s="20">
        <f t="shared" ref="J240:J255" si="100">IF(O240="","",VLOOKUP(O240,calcf11,2,FALSE))</f>
        <v>0</v>
      </c>
      <c r="K240" s="20">
        <f t="shared" ref="K240:K255" si="101">IF(O240="","",VLOOKUP(O240,calcf11,3,FALSE))</f>
        <v>0</v>
      </c>
      <c r="L240" s="20">
        <f t="shared" ref="L240:L255" si="102">IF(O240="","",VLOOKUP(O240,calcf11,4,FALSE))</f>
        <v>0</v>
      </c>
      <c r="M240" s="20">
        <f t="shared" ref="M240:M255" si="103">IF(O240="","",VLOOKUP(O240,calcf11,5,FALSE))</f>
        <v>0</v>
      </c>
      <c r="N240" s="20">
        <f t="shared" ref="N240:N255" si="104">IF(O240="","",VLOOKUP(O240,calcf11,6,FALSE))</f>
        <v>0</v>
      </c>
      <c r="O240" s="21">
        <f t="shared" ref="O240:O255" si="105">IF(LARGE(pointf11,I240)=0,"",LARGE(pointf11,I240))</f>
        <v>3.7600000000000003E-4</v>
      </c>
    </row>
    <row r="241" spans="1:15">
      <c r="A241" s="19">
        <v>66</v>
      </c>
      <c r="B241" s="20">
        <f t="shared" si="94"/>
        <v>0</v>
      </c>
      <c r="C241" s="20">
        <f t="shared" si="95"/>
        <v>0</v>
      </c>
      <c r="D241" s="20">
        <f t="shared" si="96"/>
        <v>0</v>
      </c>
      <c r="E241" s="20">
        <f t="shared" si="97"/>
        <v>0</v>
      </c>
      <c r="F241" s="20">
        <f t="shared" si="98"/>
        <v>0</v>
      </c>
      <c r="G241" s="21">
        <f t="shared" si="99"/>
        <v>4.4099999999999999E-4</v>
      </c>
      <c r="I241" s="19">
        <v>66</v>
      </c>
      <c r="J241" s="20">
        <f t="shared" si="100"/>
        <v>0</v>
      </c>
      <c r="K241" s="20">
        <f t="shared" si="101"/>
        <v>0</v>
      </c>
      <c r="L241" s="20">
        <f t="shared" si="102"/>
        <v>0</v>
      </c>
      <c r="M241" s="20">
        <f t="shared" si="103"/>
        <v>0</v>
      </c>
      <c r="N241" s="20">
        <f t="shared" si="104"/>
        <v>0</v>
      </c>
      <c r="O241" s="21">
        <f t="shared" si="105"/>
        <v>3.7199999999999999E-4</v>
      </c>
    </row>
    <row r="242" spans="1:15">
      <c r="A242" s="19">
        <v>67</v>
      </c>
      <c r="B242" s="20">
        <f t="shared" si="94"/>
        <v>0</v>
      </c>
      <c r="C242" s="20">
        <f t="shared" si="95"/>
        <v>0</v>
      </c>
      <c r="D242" s="20">
        <f t="shared" si="96"/>
        <v>0</v>
      </c>
      <c r="E242" s="20">
        <f t="shared" si="97"/>
        <v>0</v>
      </c>
      <c r="F242" s="20">
        <f t="shared" si="98"/>
        <v>0</v>
      </c>
      <c r="G242" s="21">
        <f t="shared" si="99"/>
        <v>4.4000000000000002E-4</v>
      </c>
      <c r="I242" s="19">
        <v>67</v>
      </c>
      <c r="J242" s="20">
        <f t="shared" si="100"/>
        <v>0</v>
      </c>
      <c r="K242" s="20">
        <f t="shared" si="101"/>
        <v>0</v>
      </c>
      <c r="L242" s="20">
        <f t="shared" si="102"/>
        <v>0</v>
      </c>
      <c r="M242" s="20">
        <f t="shared" si="103"/>
        <v>0</v>
      </c>
      <c r="N242" s="20">
        <f t="shared" si="104"/>
        <v>0</v>
      </c>
      <c r="O242" s="21">
        <f t="shared" si="105"/>
        <v>3.68E-4</v>
      </c>
    </row>
    <row r="243" spans="1:15">
      <c r="A243" s="19">
        <v>68</v>
      </c>
      <c r="B243" s="20">
        <f t="shared" si="94"/>
        <v>0</v>
      </c>
      <c r="C243" s="20">
        <f t="shared" si="95"/>
        <v>0</v>
      </c>
      <c r="D243" s="20">
        <f t="shared" si="96"/>
        <v>0</v>
      </c>
      <c r="E243" s="20">
        <f t="shared" si="97"/>
        <v>0</v>
      </c>
      <c r="F243" s="20">
        <f t="shared" si="98"/>
        <v>0</v>
      </c>
      <c r="G243" s="21">
        <f t="shared" si="99"/>
        <v>4.3899999999999999E-4</v>
      </c>
      <c r="I243" s="19">
        <v>68</v>
      </c>
      <c r="J243" s="20">
        <f t="shared" si="100"/>
        <v>0</v>
      </c>
      <c r="K243" s="20">
        <f t="shared" si="101"/>
        <v>0</v>
      </c>
      <c r="L243" s="20">
        <f t="shared" si="102"/>
        <v>0</v>
      </c>
      <c r="M243" s="20">
        <f t="shared" si="103"/>
        <v>0</v>
      </c>
      <c r="N243" s="20">
        <f t="shared" si="104"/>
        <v>0</v>
      </c>
      <c r="O243" s="21">
        <f t="shared" si="105"/>
        <v>3.6700000000000003E-4</v>
      </c>
    </row>
    <row r="244" spans="1:15">
      <c r="A244" s="19">
        <v>69</v>
      </c>
      <c r="B244" s="20">
        <f t="shared" si="94"/>
        <v>0</v>
      </c>
      <c r="C244" s="20">
        <f t="shared" si="95"/>
        <v>0</v>
      </c>
      <c r="D244" s="20">
        <f t="shared" si="96"/>
        <v>0</v>
      </c>
      <c r="E244" s="20">
        <f t="shared" si="97"/>
        <v>0</v>
      </c>
      <c r="F244" s="20">
        <f t="shared" si="98"/>
        <v>0</v>
      </c>
      <c r="G244" s="21">
        <f t="shared" si="99"/>
        <v>4.3800000000000002E-4</v>
      </c>
      <c r="I244" s="19">
        <v>69</v>
      </c>
      <c r="J244" s="20">
        <f t="shared" si="100"/>
        <v>0</v>
      </c>
      <c r="K244" s="20">
        <f t="shared" si="101"/>
        <v>0</v>
      </c>
      <c r="L244" s="20">
        <f t="shared" si="102"/>
        <v>0</v>
      </c>
      <c r="M244" s="20">
        <f t="shared" si="103"/>
        <v>0</v>
      </c>
      <c r="N244" s="20">
        <f t="shared" si="104"/>
        <v>0</v>
      </c>
      <c r="O244" s="21">
        <f t="shared" si="105"/>
        <v>3.6600000000000001E-4</v>
      </c>
    </row>
    <row r="245" spans="1:15">
      <c r="A245" s="19">
        <v>70</v>
      </c>
      <c r="B245" s="20">
        <f t="shared" si="94"/>
        <v>0</v>
      </c>
      <c r="C245" s="20">
        <f t="shared" si="95"/>
        <v>0</v>
      </c>
      <c r="D245" s="20">
        <f t="shared" si="96"/>
        <v>0</v>
      </c>
      <c r="E245" s="20">
        <f t="shared" si="97"/>
        <v>0</v>
      </c>
      <c r="F245" s="20">
        <f t="shared" si="98"/>
        <v>0</v>
      </c>
      <c r="G245" s="21">
        <f t="shared" si="99"/>
        <v>4.35E-4</v>
      </c>
      <c r="I245" s="19">
        <v>70</v>
      </c>
      <c r="J245" s="20">
        <f t="shared" si="100"/>
        <v>0</v>
      </c>
      <c r="K245" s="20">
        <f t="shared" si="101"/>
        <v>0</v>
      </c>
      <c r="L245" s="20">
        <f t="shared" si="102"/>
        <v>0</v>
      </c>
      <c r="M245" s="20">
        <f t="shared" si="103"/>
        <v>0</v>
      </c>
      <c r="N245" s="20">
        <f t="shared" si="104"/>
        <v>0</v>
      </c>
      <c r="O245" s="21">
        <f t="shared" si="105"/>
        <v>3.6400000000000001E-4</v>
      </c>
    </row>
    <row r="246" spans="1:15">
      <c r="A246" s="19">
        <v>71</v>
      </c>
      <c r="B246" s="20">
        <f t="shared" si="94"/>
        <v>0</v>
      </c>
      <c r="C246" s="20">
        <f t="shared" si="95"/>
        <v>0</v>
      </c>
      <c r="D246" s="20">
        <f t="shared" si="96"/>
        <v>0</v>
      </c>
      <c r="E246" s="20">
        <f t="shared" si="97"/>
        <v>0</v>
      </c>
      <c r="F246" s="20">
        <f t="shared" si="98"/>
        <v>0</v>
      </c>
      <c r="G246" s="21">
        <f t="shared" si="99"/>
        <v>4.3300000000000001E-4</v>
      </c>
      <c r="I246" s="19">
        <v>71</v>
      </c>
      <c r="J246" s="20">
        <f t="shared" si="100"/>
        <v>0</v>
      </c>
      <c r="K246" s="20">
        <f t="shared" si="101"/>
        <v>0</v>
      </c>
      <c r="L246" s="20">
        <f t="shared" si="102"/>
        <v>0</v>
      </c>
      <c r="M246" s="20">
        <f t="shared" si="103"/>
        <v>0</v>
      </c>
      <c r="N246" s="20">
        <f t="shared" si="104"/>
        <v>0</v>
      </c>
      <c r="O246" s="21">
        <f t="shared" si="105"/>
        <v>3.5800000000000003E-4</v>
      </c>
    </row>
    <row r="247" spans="1:15">
      <c r="A247" s="19">
        <v>72</v>
      </c>
      <c r="B247" s="20">
        <f t="shared" si="94"/>
        <v>0</v>
      </c>
      <c r="C247" s="20">
        <f t="shared" si="95"/>
        <v>0</v>
      </c>
      <c r="D247" s="20">
        <f t="shared" si="96"/>
        <v>0</v>
      </c>
      <c r="E247" s="20">
        <f t="shared" si="97"/>
        <v>0</v>
      </c>
      <c r="F247" s="20">
        <f t="shared" si="98"/>
        <v>0</v>
      </c>
      <c r="G247" s="21">
        <f t="shared" si="99"/>
        <v>4.3100000000000001E-4</v>
      </c>
      <c r="I247" s="19">
        <v>72</v>
      </c>
      <c r="J247" s="20">
        <f t="shared" si="100"/>
        <v>0</v>
      </c>
      <c r="K247" s="20">
        <f t="shared" si="101"/>
        <v>0</v>
      </c>
      <c r="L247" s="20">
        <f t="shared" si="102"/>
        <v>0</v>
      </c>
      <c r="M247" s="20">
        <f t="shared" si="103"/>
        <v>0</v>
      </c>
      <c r="N247" s="20">
        <f t="shared" si="104"/>
        <v>0</v>
      </c>
      <c r="O247" s="21">
        <f t="shared" si="105"/>
        <v>3.5300000000000002E-4</v>
      </c>
    </row>
    <row r="248" spans="1:15">
      <c r="A248" s="19">
        <v>73</v>
      </c>
      <c r="B248" s="20">
        <f t="shared" si="94"/>
        <v>0</v>
      </c>
      <c r="C248" s="20">
        <f t="shared" si="95"/>
        <v>0</v>
      </c>
      <c r="D248" s="20">
        <f t="shared" si="96"/>
        <v>0</v>
      </c>
      <c r="E248" s="20">
        <f t="shared" si="97"/>
        <v>0</v>
      </c>
      <c r="F248" s="20">
        <f t="shared" si="98"/>
        <v>0</v>
      </c>
      <c r="G248" s="21">
        <f t="shared" si="99"/>
        <v>4.2999999999999999E-4</v>
      </c>
      <c r="I248" s="19">
        <v>73</v>
      </c>
      <c r="J248" s="20">
        <f t="shared" si="100"/>
        <v>0</v>
      </c>
      <c r="K248" s="20">
        <f t="shared" si="101"/>
        <v>0</v>
      </c>
      <c r="L248" s="20">
        <f t="shared" si="102"/>
        <v>0</v>
      </c>
      <c r="M248" s="20">
        <f t="shared" si="103"/>
        <v>0</v>
      </c>
      <c r="N248" s="20">
        <f t="shared" si="104"/>
        <v>0</v>
      </c>
      <c r="O248" s="21">
        <f t="shared" si="105"/>
        <v>3.5199999999999999E-4</v>
      </c>
    </row>
    <row r="249" spans="1:15">
      <c r="A249" s="19">
        <v>74</v>
      </c>
      <c r="B249" s="20">
        <f t="shared" si="94"/>
        <v>0</v>
      </c>
      <c r="C249" s="20">
        <f t="shared" si="95"/>
        <v>0</v>
      </c>
      <c r="D249" s="20">
        <f t="shared" si="96"/>
        <v>0</v>
      </c>
      <c r="E249" s="20">
        <f t="shared" si="97"/>
        <v>0</v>
      </c>
      <c r="F249" s="20">
        <f t="shared" si="98"/>
        <v>0</v>
      </c>
      <c r="G249" s="21">
        <f t="shared" si="99"/>
        <v>4.2900000000000002E-4</v>
      </c>
      <c r="I249" s="19">
        <v>74</v>
      </c>
      <c r="J249" s="20">
        <f t="shared" si="100"/>
        <v>0</v>
      </c>
      <c r="K249" s="20">
        <f t="shared" si="101"/>
        <v>0</v>
      </c>
      <c r="L249" s="20">
        <f t="shared" si="102"/>
        <v>0</v>
      </c>
      <c r="M249" s="20">
        <f t="shared" si="103"/>
        <v>0</v>
      </c>
      <c r="N249" s="20">
        <f t="shared" si="104"/>
        <v>0</v>
      </c>
      <c r="O249" s="21">
        <f t="shared" si="105"/>
        <v>3.5100000000000002E-4</v>
      </c>
    </row>
    <row r="250" spans="1:15">
      <c r="A250" s="19">
        <v>75</v>
      </c>
      <c r="B250" s="20">
        <f t="shared" si="94"/>
        <v>0</v>
      </c>
      <c r="C250" s="20">
        <f t="shared" si="95"/>
        <v>0</v>
      </c>
      <c r="D250" s="20">
        <f t="shared" si="96"/>
        <v>0</v>
      </c>
      <c r="E250" s="20">
        <f t="shared" si="97"/>
        <v>0</v>
      </c>
      <c r="F250" s="20">
        <f t="shared" si="98"/>
        <v>0</v>
      </c>
      <c r="G250" s="21">
        <f t="shared" si="99"/>
        <v>4.2700000000000002E-4</v>
      </c>
      <c r="I250" s="19">
        <v>75</v>
      </c>
      <c r="J250" s="20">
        <f t="shared" si="100"/>
        <v>0</v>
      </c>
      <c r="K250" s="20">
        <f t="shared" si="101"/>
        <v>0</v>
      </c>
      <c r="L250" s="20">
        <f t="shared" si="102"/>
        <v>0</v>
      </c>
      <c r="M250" s="20">
        <f t="shared" si="103"/>
        <v>0</v>
      </c>
      <c r="N250" s="20">
        <f t="shared" si="104"/>
        <v>0</v>
      </c>
      <c r="O250" s="21">
        <f t="shared" si="105"/>
        <v>3.5E-4</v>
      </c>
    </row>
    <row r="251" spans="1:15">
      <c r="A251" s="19">
        <v>76</v>
      </c>
      <c r="B251" s="20">
        <f t="shared" si="94"/>
        <v>0</v>
      </c>
      <c r="C251" s="20">
        <f t="shared" si="95"/>
        <v>0</v>
      </c>
      <c r="D251" s="20">
        <f t="shared" si="96"/>
        <v>0</v>
      </c>
      <c r="E251" s="20">
        <f t="shared" si="97"/>
        <v>0</v>
      </c>
      <c r="F251" s="20">
        <f t="shared" si="98"/>
        <v>0</v>
      </c>
      <c r="G251" s="21">
        <f t="shared" si="99"/>
        <v>4.26E-4</v>
      </c>
      <c r="I251" s="19">
        <v>76</v>
      </c>
      <c r="J251" s="20">
        <f t="shared" si="100"/>
        <v>0</v>
      </c>
      <c r="K251" s="20">
        <f t="shared" si="101"/>
        <v>0</v>
      </c>
      <c r="L251" s="20">
        <f t="shared" si="102"/>
        <v>0</v>
      </c>
      <c r="M251" s="20">
        <f t="shared" si="103"/>
        <v>0</v>
      </c>
      <c r="N251" s="20">
        <f t="shared" si="104"/>
        <v>0</v>
      </c>
      <c r="O251" s="21">
        <f t="shared" si="105"/>
        <v>3.4700000000000003E-4</v>
      </c>
    </row>
    <row r="252" spans="1:15">
      <c r="A252" s="19">
        <v>77</v>
      </c>
      <c r="B252" s="20">
        <f t="shared" si="94"/>
        <v>0</v>
      </c>
      <c r="C252" s="20">
        <f t="shared" si="95"/>
        <v>0</v>
      </c>
      <c r="D252" s="20">
        <f t="shared" si="96"/>
        <v>0</v>
      </c>
      <c r="E252" s="20">
        <f t="shared" si="97"/>
        <v>0</v>
      </c>
      <c r="F252" s="20">
        <f t="shared" si="98"/>
        <v>0</v>
      </c>
      <c r="G252" s="21">
        <f t="shared" si="99"/>
        <v>4.2400000000000001E-4</v>
      </c>
      <c r="I252" s="19">
        <v>77</v>
      </c>
      <c r="J252" s="20">
        <f t="shared" si="100"/>
        <v>0</v>
      </c>
      <c r="K252" s="20">
        <f t="shared" si="101"/>
        <v>0</v>
      </c>
      <c r="L252" s="20">
        <f t="shared" si="102"/>
        <v>0</v>
      </c>
      <c r="M252" s="20">
        <f t="shared" si="103"/>
        <v>0</v>
      </c>
      <c r="N252" s="20">
        <f t="shared" si="104"/>
        <v>0</v>
      </c>
      <c r="O252" s="21">
        <f t="shared" si="105"/>
        <v>3.4500000000000004E-4</v>
      </c>
    </row>
    <row r="253" spans="1:15">
      <c r="A253" s="19">
        <v>78</v>
      </c>
      <c r="B253" s="20">
        <f t="shared" si="94"/>
        <v>0</v>
      </c>
      <c r="C253" s="20">
        <f t="shared" si="95"/>
        <v>0</v>
      </c>
      <c r="D253" s="20">
        <f t="shared" si="96"/>
        <v>0</v>
      </c>
      <c r="E253" s="20">
        <f t="shared" si="97"/>
        <v>0</v>
      </c>
      <c r="F253" s="20">
        <f t="shared" si="98"/>
        <v>0</v>
      </c>
      <c r="G253" s="21">
        <f t="shared" si="99"/>
        <v>4.2299999999999998E-4</v>
      </c>
      <c r="I253" s="19">
        <v>78</v>
      </c>
      <c r="J253" s="20">
        <f t="shared" si="100"/>
        <v>0</v>
      </c>
      <c r="K253" s="20">
        <f t="shared" si="101"/>
        <v>0</v>
      </c>
      <c r="L253" s="20">
        <f t="shared" si="102"/>
        <v>0</v>
      </c>
      <c r="M253" s="20">
        <f t="shared" si="103"/>
        <v>0</v>
      </c>
      <c r="N253" s="20">
        <f t="shared" si="104"/>
        <v>0</v>
      </c>
      <c r="O253" s="21">
        <f t="shared" si="105"/>
        <v>3.4299999999999999E-4</v>
      </c>
    </row>
    <row r="254" spans="1:15">
      <c r="A254" s="19">
        <v>79</v>
      </c>
      <c r="B254" s="20">
        <f t="shared" si="94"/>
        <v>0</v>
      </c>
      <c r="C254" s="20">
        <f t="shared" si="95"/>
        <v>0</v>
      </c>
      <c r="D254" s="20">
        <f t="shared" si="96"/>
        <v>0</v>
      </c>
      <c r="E254" s="20">
        <f t="shared" si="97"/>
        <v>0</v>
      </c>
      <c r="F254" s="20">
        <f t="shared" si="98"/>
        <v>0</v>
      </c>
      <c r="G254" s="21">
        <f t="shared" si="99"/>
        <v>4.2099999999999999E-4</v>
      </c>
      <c r="I254" s="19">
        <v>79</v>
      </c>
      <c r="J254" s="20">
        <f t="shared" si="100"/>
        <v>0</v>
      </c>
      <c r="K254" s="20">
        <f t="shared" si="101"/>
        <v>0</v>
      </c>
      <c r="L254" s="20">
        <f t="shared" si="102"/>
        <v>0</v>
      </c>
      <c r="M254" s="20">
        <f t="shared" si="103"/>
        <v>0</v>
      </c>
      <c r="N254" s="20">
        <f t="shared" si="104"/>
        <v>0</v>
      </c>
      <c r="O254" s="21">
        <f t="shared" si="105"/>
        <v>3.4099999999999999E-4</v>
      </c>
    </row>
    <row r="255" spans="1:15">
      <c r="A255" s="19">
        <v>80</v>
      </c>
      <c r="B255" s="20">
        <f t="shared" si="94"/>
        <v>0</v>
      </c>
      <c r="C255" s="20">
        <f t="shared" si="95"/>
        <v>0</v>
      </c>
      <c r="D255" s="20">
        <f t="shared" si="96"/>
        <v>0</v>
      </c>
      <c r="E255" s="20">
        <f t="shared" si="97"/>
        <v>0</v>
      </c>
      <c r="F255" s="20">
        <f t="shared" si="98"/>
        <v>0</v>
      </c>
      <c r="G255" s="21">
        <f t="shared" si="99"/>
        <v>4.2000000000000002E-4</v>
      </c>
      <c r="I255" s="19">
        <v>80</v>
      </c>
      <c r="J255" s="20">
        <f t="shared" si="100"/>
        <v>0</v>
      </c>
      <c r="K255" s="20">
        <f t="shared" si="101"/>
        <v>0</v>
      </c>
      <c r="L255" s="20">
        <f t="shared" si="102"/>
        <v>0</v>
      </c>
      <c r="M255" s="20">
        <f t="shared" si="103"/>
        <v>0</v>
      </c>
      <c r="N255" s="20">
        <f t="shared" si="104"/>
        <v>0</v>
      </c>
      <c r="O255" s="21">
        <f t="shared" si="105"/>
        <v>3.4000000000000002E-4</v>
      </c>
    </row>
    <row r="256" spans="1:15" ht="13.5" thickBot="1">
      <c r="I256" s="3"/>
      <c r="J256" s="3"/>
      <c r="K256" s="3"/>
      <c r="L256" s="3"/>
    </row>
    <row r="257" spans="1:15" ht="15.75">
      <c r="A257" s="107" t="s">
        <v>90</v>
      </c>
      <c r="B257" s="108"/>
      <c r="C257" s="108"/>
      <c r="D257" s="108"/>
      <c r="E257" s="108"/>
      <c r="F257" s="12"/>
      <c r="G257" s="13"/>
      <c r="I257" s="107" t="s">
        <v>97</v>
      </c>
      <c r="J257" s="108"/>
      <c r="K257" s="108"/>
      <c r="L257" s="108"/>
      <c r="M257" s="108"/>
      <c r="N257" s="12"/>
      <c r="O257" s="13"/>
    </row>
    <row r="258" spans="1:15" ht="33.75">
      <c r="A258" s="14" t="s">
        <v>6</v>
      </c>
      <c r="B258" s="15" t="s">
        <v>3</v>
      </c>
      <c r="C258" s="15" t="s">
        <v>26</v>
      </c>
      <c r="D258" s="15"/>
      <c r="E258" s="16" t="s">
        <v>7</v>
      </c>
      <c r="F258" s="16" t="s">
        <v>8</v>
      </c>
      <c r="G258" s="17" t="s">
        <v>9</v>
      </c>
      <c r="I258" s="14" t="s">
        <v>6</v>
      </c>
      <c r="J258" s="15" t="s">
        <v>3</v>
      </c>
      <c r="K258" s="15" t="s">
        <v>26</v>
      </c>
      <c r="L258" s="15"/>
      <c r="M258" s="16" t="s">
        <v>7</v>
      </c>
      <c r="N258" s="16" t="s">
        <v>8</v>
      </c>
      <c r="O258" s="17" t="s">
        <v>9</v>
      </c>
    </row>
    <row r="259" spans="1:15">
      <c r="A259" s="19">
        <v>1</v>
      </c>
      <c r="B259" s="20" t="str">
        <f t="shared" ref="B259:B290" si="106">IF(G259="","",VLOOKUP(G259,calcm13,2,FALSE))</f>
        <v>William Meadows</v>
      </c>
      <c r="C259" s="20" t="str">
        <f t="shared" ref="C259:C290" si="107">IF(G259="","",VLOOKUP(G259,calcm13,3,FALSE))</f>
        <v>M13/14</v>
      </c>
      <c r="D259" s="20" t="str">
        <f t="shared" ref="D259:D290" si="108">IF(G259="","",VLOOKUP(G259,calcm13,4,FALSE))</f>
        <v>Ipswich Tri Club</v>
      </c>
      <c r="E259" s="20">
        <f t="shared" ref="E259:E290" si="109">IF(G259="","",VLOOKUP(G259,calcm13,5,FALSE))</f>
        <v>2</v>
      </c>
      <c r="F259" s="20">
        <f t="shared" ref="F259:F290" si="110">IF(G259="","",VLOOKUP(G259,calcm13,6,FALSE))</f>
        <v>2</v>
      </c>
      <c r="G259" s="21">
        <f t="shared" ref="G259:G290" si="111">IF(LARGE(pointm13,A259)=0,"",LARGE(pointm13,A259))</f>
        <v>19227.053790096659</v>
      </c>
      <c r="I259" s="19">
        <v>1</v>
      </c>
      <c r="J259" s="20" t="str">
        <f t="shared" ref="J259:J290" si="112">IF(O259="","",VLOOKUP(O259,Calcf13,2,FALSE))</f>
        <v>Sidnie Sales</v>
      </c>
      <c r="K259" s="20" t="str">
        <f t="shared" ref="K259:K290" si="113">IF(O259="","",VLOOKUP(O259,Calcf13,3,FALSE))</f>
        <v>F13/14</v>
      </c>
      <c r="L259" s="20" t="str">
        <f t="shared" ref="L259:L290" si="114">IF(O259="","",VLOOKUP(O259,Calcf13,4,FALSE))</f>
        <v>Tri Sport Epping</v>
      </c>
      <c r="M259" s="20">
        <f t="shared" ref="M259:M290" si="115">IF(O259="","",VLOOKUP(O259,Calcf13,5,FALSE))</f>
        <v>2</v>
      </c>
      <c r="N259" s="20">
        <f t="shared" ref="N259:N290" si="116">IF(O259="","",VLOOKUP(O259,Calcf13,6,FALSE))</f>
        <v>2</v>
      </c>
      <c r="O259" s="21">
        <f t="shared" ref="O259:O290" si="117">IF(LARGE(pointf13,I259)=0,"",LARGE(pointf13,I259))</f>
        <v>19429.71383974257</v>
      </c>
    </row>
    <row r="260" spans="1:15">
      <c r="A260" s="19">
        <v>2</v>
      </c>
      <c r="B260" s="20" t="str">
        <f t="shared" si="106"/>
        <v>Taz Porter</v>
      </c>
      <c r="C260" s="20" t="str">
        <f t="shared" si="107"/>
        <v>M13/14</v>
      </c>
      <c r="D260" s="20" t="str">
        <f t="shared" si="108"/>
        <v>East Essex Tri</v>
      </c>
      <c r="E260" s="20">
        <f t="shared" si="109"/>
        <v>2</v>
      </c>
      <c r="F260" s="20">
        <f t="shared" si="110"/>
        <v>2</v>
      </c>
      <c r="G260" s="21">
        <f t="shared" si="111"/>
        <v>18207.835306915182</v>
      </c>
      <c r="I260" s="19">
        <v>2</v>
      </c>
      <c r="J260" s="20" t="str">
        <f t="shared" si="112"/>
        <v>Chelsea Mckenzie</v>
      </c>
      <c r="K260" s="20" t="str">
        <f t="shared" si="113"/>
        <v>F13/14</v>
      </c>
      <c r="L260" s="20" t="str">
        <f t="shared" si="114"/>
        <v xml:space="preserve">Biggleswade AC </v>
      </c>
      <c r="M260" s="20">
        <f t="shared" si="115"/>
        <v>2</v>
      </c>
      <c r="N260" s="20">
        <f t="shared" si="116"/>
        <v>2</v>
      </c>
      <c r="O260" s="21">
        <f t="shared" si="117"/>
        <v>18565.745443965505</v>
      </c>
    </row>
    <row r="261" spans="1:15">
      <c r="A261" s="19">
        <v>3</v>
      </c>
      <c r="B261" s="20" t="str">
        <f t="shared" si="106"/>
        <v>Timothy Dwyer</v>
      </c>
      <c r="C261" s="20" t="str">
        <f t="shared" si="107"/>
        <v>M13/14</v>
      </c>
      <c r="D261" s="20" t="str">
        <f t="shared" si="108"/>
        <v>Cambridge Tri Club</v>
      </c>
      <c r="E261" s="20">
        <f t="shared" si="109"/>
        <v>2</v>
      </c>
      <c r="F261" s="20">
        <f t="shared" si="110"/>
        <v>2</v>
      </c>
      <c r="G261" s="21">
        <f t="shared" si="111"/>
        <v>18176.093870545807</v>
      </c>
      <c r="I261" s="19">
        <v>3</v>
      </c>
      <c r="J261" s="20" t="str">
        <f t="shared" si="112"/>
        <v>Kim Wilkinson</v>
      </c>
      <c r="K261" s="20" t="str">
        <f t="shared" si="113"/>
        <v>F13/14</v>
      </c>
      <c r="L261" s="20" t="str">
        <f t="shared" si="114"/>
        <v>Tri-Anglia Club</v>
      </c>
      <c r="M261" s="20">
        <f t="shared" si="115"/>
        <v>2</v>
      </c>
      <c r="N261" s="20">
        <f t="shared" si="116"/>
        <v>2</v>
      </c>
      <c r="O261" s="21">
        <f t="shared" si="117"/>
        <v>18148.337199222828</v>
      </c>
    </row>
    <row r="262" spans="1:15">
      <c r="A262" s="19">
        <v>4</v>
      </c>
      <c r="B262" s="20" t="str">
        <f t="shared" si="106"/>
        <v>Matthew Brown</v>
      </c>
      <c r="C262" s="20" t="str">
        <f t="shared" si="107"/>
        <v>M13/14</v>
      </c>
      <c r="D262" s="20" t="str">
        <f t="shared" si="108"/>
        <v>East Essex Tri Club</v>
      </c>
      <c r="E262" s="20">
        <f t="shared" si="109"/>
        <v>2</v>
      </c>
      <c r="F262" s="20">
        <f t="shared" si="110"/>
        <v>2</v>
      </c>
      <c r="G262" s="21">
        <f t="shared" si="111"/>
        <v>17441.638786607589</v>
      </c>
      <c r="I262" s="19">
        <v>4</v>
      </c>
      <c r="J262" s="20" t="str">
        <f t="shared" si="112"/>
        <v>Lauren Baker</v>
      </c>
      <c r="K262" s="20" t="str">
        <f t="shared" si="113"/>
        <v>F13/14</v>
      </c>
      <c r="L262" s="20" t="str">
        <f t="shared" si="114"/>
        <v>Tri Anglia</v>
      </c>
      <c r="M262" s="20">
        <f t="shared" si="115"/>
        <v>2</v>
      </c>
      <c r="N262" s="20">
        <f t="shared" si="116"/>
        <v>2</v>
      </c>
      <c r="O262" s="21">
        <f t="shared" si="117"/>
        <v>14525.483894349971</v>
      </c>
    </row>
    <row r="263" spans="1:15">
      <c r="A263" s="19">
        <v>5</v>
      </c>
      <c r="B263" s="20" t="str">
        <f t="shared" si="106"/>
        <v>Tom Giggins</v>
      </c>
      <c r="C263" s="20" t="str">
        <f t="shared" si="107"/>
        <v>M13/14</v>
      </c>
      <c r="D263" s="20" t="str">
        <f t="shared" si="108"/>
        <v>East Essex Tri Club</v>
      </c>
      <c r="E263" s="20">
        <f t="shared" si="109"/>
        <v>2</v>
      </c>
      <c r="F263" s="20">
        <f t="shared" si="110"/>
        <v>2</v>
      </c>
      <c r="G263" s="21">
        <f t="shared" si="111"/>
        <v>16693.390583258508</v>
      </c>
      <c r="I263" s="19">
        <v>5</v>
      </c>
      <c r="J263" s="20" t="str">
        <f t="shared" si="112"/>
        <v>Lauren Wye</v>
      </c>
      <c r="K263" s="20" t="str">
        <f t="shared" si="113"/>
        <v>F13/14</v>
      </c>
      <c r="L263" s="20" t="str">
        <f t="shared" si="114"/>
        <v>Amersham Tristars</v>
      </c>
      <c r="M263" s="20">
        <f t="shared" si="115"/>
        <v>1</v>
      </c>
      <c r="N263" s="20">
        <f t="shared" si="116"/>
        <v>1</v>
      </c>
      <c r="O263" s="21">
        <f t="shared" si="117"/>
        <v>10000.000539000001</v>
      </c>
    </row>
    <row r="264" spans="1:15">
      <c r="A264" s="19">
        <v>6</v>
      </c>
      <c r="B264" s="20" t="str">
        <f t="shared" si="106"/>
        <v>Alexander RICHARDS</v>
      </c>
      <c r="C264" s="20" t="str">
        <f t="shared" si="107"/>
        <v>M13/14</v>
      </c>
      <c r="D264" s="20" t="str">
        <f t="shared" si="108"/>
        <v>Epping Forest Swim Club</v>
      </c>
      <c r="E264" s="20">
        <f t="shared" si="109"/>
        <v>1</v>
      </c>
      <c r="F264" s="20">
        <f t="shared" si="110"/>
        <v>1</v>
      </c>
      <c r="G264" s="21">
        <f t="shared" si="111"/>
        <v>9933.9503888494019</v>
      </c>
      <c r="I264" s="19">
        <v>6</v>
      </c>
      <c r="J264" s="20" t="str">
        <f t="shared" si="112"/>
        <v>Lara Nyman</v>
      </c>
      <c r="K264" s="20" t="str">
        <f t="shared" si="113"/>
        <v>F13/14</v>
      </c>
      <c r="L264" s="20" t="str">
        <f t="shared" si="114"/>
        <v>Team Viper</v>
      </c>
      <c r="M264" s="20">
        <f t="shared" si="115"/>
        <v>1</v>
      </c>
      <c r="N264" s="20">
        <f t="shared" si="116"/>
        <v>1</v>
      </c>
      <c r="O264" s="21">
        <f t="shared" si="117"/>
        <v>10000.000536</v>
      </c>
    </row>
    <row r="265" spans="1:15">
      <c r="A265" s="19">
        <v>7</v>
      </c>
      <c r="B265" s="20" t="str">
        <f t="shared" si="106"/>
        <v>David Lambert</v>
      </c>
      <c r="C265" s="20" t="str">
        <f t="shared" si="107"/>
        <v>M13/14</v>
      </c>
      <c r="D265" s="20" t="str">
        <f t="shared" si="108"/>
        <v>Thorpe St Andrew</v>
      </c>
      <c r="E265" s="20">
        <f t="shared" si="109"/>
        <v>1</v>
      </c>
      <c r="F265" s="20">
        <f t="shared" si="110"/>
        <v>1</v>
      </c>
      <c r="G265" s="21">
        <f t="shared" si="111"/>
        <v>9867.4704805180136</v>
      </c>
      <c r="I265" s="19">
        <v>7</v>
      </c>
      <c r="J265" s="20" t="str">
        <f t="shared" si="112"/>
        <v>Neha Dabhi</v>
      </c>
      <c r="K265" s="20" t="str">
        <f t="shared" si="113"/>
        <v>F13/14</v>
      </c>
      <c r="L265" s="20" t="str">
        <f t="shared" si="114"/>
        <v>Tri Sport Epping</v>
      </c>
      <c r="M265" s="20">
        <f t="shared" si="115"/>
        <v>1</v>
      </c>
      <c r="N265" s="20">
        <f t="shared" si="116"/>
        <v>1</v>
      </c>
      <c r="O265" s="21">
        <f t="shared" si="117"/>
        <v>9781.7720439255481</v>
      </c>
    </row>
    <row r="266" spans="1:15">
      <c r="A266" s="19">
        <v>8</v>
      </c>
      <c r="B266" s="20" t="str">
        <f t="shared" si="106"/>
        <v>Anthony Rawbin</v>
      </c>
      <c r="C266" s="20" t="str">
        <f t="shared" si="107"/>
        <v>M13/14</v>
      </c>
      <c r="D266" s="20" t="str">
        <f t="shared" si="108"/>
        <v>Triton Tri</v>
      </c>
      <c r="E266" s="20">
        <f t="shared" si="109"/>
        <v>1</v>
      </c>
      <c r="F266" s="20">
        <f t="shared" si="110"/>
        <v>1</v>
      </c>
      <c r="G266" s="21">
        <f t="shared" si="111"/>
        <v>9531.0525555120385</v>
      </c>
      <c r="I266" s="19">
        <v>8</v>
      </c>
      <c r="J266" s="20" t="str">
        <f t="shared" si="112"/>
        <v>Elliott Eveleigh</v>
      </c>
      <c r="K266" s="20" t="str">
        <f t="shared" si="113"/>
        <v>F13/14</v>
      </c>
      <c r="L266" s="20" t="e">
        <f t="shared" si="114"/>
        <v>#N/A</v>
      </c>
      <c r="M266" s="20">
        <f t="shared" si="115"/>
        <v>1</v>
      </c>
      <c r="N266" s="20">
        <f t="shared" si="116"/>
        <v>1</v>
      </c>
      <c r="O266" s="21">
        <f t="shared" si="117"/>
        <v>9769.8509227618342</v>
      </c>
    </row>
    <row r="267" spans="1:15">
      <c r="A267" s="19">
        <v>9</v>
      </c>
      <c r="B267" s="20" t="str">
        <f t="shared" si="106"/>
        <v>Ben Robson</v>
      </c>
      <c r="C267" s="20" t="str">
        <f t="shared" si="107"/>
        <v>M13/14</v>
      </c>
      <c r="D267" s="20" t="str">
        <f t="shared" si="108"/>
        <v>Aylsham High</v>
      </c>
      <c r="E267" s="20">
        <f t="shared" si="109"/>
        <v>1</v>
      </c>
      <c r="F267" s="20">
        <f t="shared" si="110"/>
        <v>1</v>
      </c>
      <c r="G267" s="21">
        <f t="shared" si="111"/>
        <v>9306.8187758182139</v>
      </c>
      <c r="I267" s="19">
        <v>9</v>
      </c>
      <c r="J267" s="20" t="str">
        <f t="shared" si="112"/>
        <v>Bethany Hawkins</v>
      </c>
      <c r="K267" s="20" t="str">
        <f t="shared" si="113"/>
        <v>F13/14</v>
      </c>
      <c r="L267" s="20" t="str">
        <f t="shared" si="114"/>
        <v>Team Viper</v>
      </c>
      <c r="M267" s="20">
        <f t="shared" si="115"/>
        <v>1</v>
      </c>
      <c r="N267" s="20">
        <f t="shared" si="116"/>
        <v>1</v>
      </c>
      <c r="O267" s="21">
        <f t="shared" si="117"/>
        <v>9539.3263546967373</v>
      </c>
    </row>
    <row r="268" spans="1:15">
      <c r="A268" s="19">
        <v>10</v>
      </c>
      <c r="B268" s="20" t="str">
        <f t="shared" si="106"/>
        <v>Misha NEWMAN</v>
      </c>
      <c r="C268" s="20" t="str">
        <f t="shared" si="107"/>
        <v>M13/14</v>
      </c>
      <c r="D268" s="20" t="str">
        <f t="shared" si="108"/>
        <v>Camden Tri</v>
      </c>
      <c r="E268" s="20">
        <f t="shared" si="109"/>
        <v>1</v>
      </c>
      <c r="F268" s="20">
        <f t="shared" si="110"/>
        <v>1</v>
      </c>
      <c r="G268" s="21">
        <f t="shared" si="111"/>
        <v>9272.5037056140573</v>
      </c>
      <c r="I268" s="19">
        <v>10</v>
      </c>
      <c r="J268" s="20" t="str">
        <f t="shared" si="112"/>
        <v>Anna Wasden</v>
      </c>
      <c r="K268" s="20" t="str">
        <f t="shared" si="113"/>
        <v>F13/14</v>
      </c>
      <c r="L268" s="20" t="str">
        <f t="shared" si="114"/>
        <v>Tri Anglia</v>
      </c>
      <c r="M268" s="20">
        <f t="shared" si="115"/>
        <v>1</v>
      </c>
      <c r="N268" s="20">
        <f t="shared" si="116"/>
        <v>1</v>
      </c>
      <c r="O268" s="21">
        <f t="shared" si="117"/>
        <v>9238.3030097203737</v>
      </c>
    </row>
    <row r="269" spans="1:15">
      <c r="A269" s="19">
        <v>11</v>
      </c>
      <c r="B269" s="20" t="str">
        <f t="shared" si="106"/>
        <v>Alex Playell</v>
      </c>
      <c r="C269" s="20" t="str">
        <f t="shared" si="107"/>
        <v>M13/14</v>
      </c>
      <c r="D269" s="20" t="str">
        <f t="shared" si="108"/>
        <v>East Essex Tri Club</v>
      </c>
      <c r="E269" s="20">
        <f t="shared" si="109"/>
        <v>1</v>
      </c>
      <c r="F269" s="20">
        <f t="shared" si="110"/>
        <v>1</v>
      </c>
      <c r="G269" s="21">
        <f t="shared" si="111"/>
        <v>8956.6242651254706</v>
      </c>
      <c r="I269" s="19">
        <v>11</v>
      </c>
      <c r="J269" s="20" t="str">
        <f t="shared" si="112"/>
        <v>Becky Hewitt</v>
      </c>
      <c r="K269" s="20" t="str">
        <f t="shared" si="113"/>
        <v>F13/14</v>
      </c>
      <c r="L269" s="20" t="str">
        <f t="shared" si="114"/>
        <v>Swim for Tri</v>
      </c>
      <c r="M269" s="20">
        <f t="shared" si="115"/>
        <v>1</v>
      </c>
      <c r="N269" s="20">
        <f t="shared" si="116"/>
        <v>1</v>
      </c>
      <c r="O269" s="21">
        <f t="shared" si="117"/>
        <v>9214.0271111765469</v>
      </c>
    </row>
    <row r="270" spans="1:15">
      <c r="A270" s="19">
        <v>12</v>
      </c>
      <c r="B270" s="20" t="str">
        <f t="shared" si="106"/>
        <v>Ollie Lamb</v>
      </c>
      <c r="C270" s="20" t="str">
        <f t="shared" si="107"/>
        <v>M13/14</v>
      </c>
      <c r="D270" s="20" t="str">
        <f t="shared" si="108"/>
        <v>Thorpe St Andrew</v>
      </c>
      <c r="E270" s="20">
        <f t="shared" si="109"/>
        <v>1</v>
      </c>
      <c r="F270" s="20">
        <f t="shared" si="110"/>
        <v>1</v>
      </c>
      <c r="G270" s="21">
        <f t="shared" si="111"/>
        <v>8911.8613461718978</v>
      </c>
      <c r="I270" s="19">
        <v>12</v>
      </c>
      <c r="J270" s="20" t="str">
        <f t="shared" si="112"/>
        <v>George Moxon</v>
      </c>
      <c r="K270" s="20" t="str">
        <f t="shared" si="113"/>
        <v>F13/14</v>
      </c>
      <c r="L270" s="20" t="e">
        <f t="shared" si="114"/>
        <v>#N/A</v>
      </c>
      <c r="M270" s="20">
        <f t="shared" si="115"/>
        <v>1</v>
      </c>
      <c r="N270" s="20">
        <f t="shared" si="116"/>
        <v>1</v>
      </c>
      <c r="O270" s="21">
        <f t="shared" si="117"/>
        <v>8984.1275111270697</v>
      </c>
    </row>
    <row r="271" spans="1:15">
      <c r="A271" s="19">
        <v>13</v>
      </c>
      <c r="B271" s="20" t="str">
        <f t="shared" si="106"/>
        <v>Sean Tomlin</v>
      </c>
      <c r="C271" s="20" t="str">
        <f t="shared" si="107"/>
        <v>M13/14</v>
      </c>
      <c r="D271" s="20" t="str">
        <f t="shared" si="108"/>
        <v>Eastwood School</v>
      </c>
      <c r="E271" s="20">
        <f t="shared" si="109"/>
        <v>1</v>
      </c>
      <c r="F271" s="20">
        <f t="shared" si="110"/>
        <v>1</v>
      </c>
      <c r="G271" s="21">
        <f t="shared" si="111"/>
        <v>8852.8395679513815</v>
      </c>
      <c r="I271" s="19">
        <v>13</v>
      </c>
      <c r="J271" s="20" t="str">
        <f t="shared" si="112"/>
        <v>Stevie COKER</v>
      </c>
      <c r="K271" s="20" t="str">
        <f t="shared" si="113"/>
        <v>F13/14</v>
      </c>
      <c r="L271" s="20" t="str">
        <f t="shared" si="114"/>
        <v>Warren Comprehensive</v>
      </c>
      <c r="M271" s="20">
        <f t="shared" si="115"/>
        <v>1</v>
      </c>
      <c r="N271" s="20">
        <f t="shared" si="116"/>
        <v>1</v>
      </c>
      <c r="O271" s="21">
        <f t="shared" si="117"/>
        <v>8954.1721138672237</v>
      </c>
    </row>
    <row r="272" spans="1:15">
      <c r="A272" s="19">
        <v>14</v>
      </c>
      <c r="B272" s="20" t="str">
        <f t="shared" si="106"/>
        <v>Nathan Smoothy</v>
      </c>
      <c r="C272" s="20" t="str">
        <f t="shared" si="107"/>
        <v>M13/14</v>
      </c>
      <c r="D272" s="20" t="str">
        <f t="shared" si="108"/>
        <v>Eastwood School</v>
      </c>
      <c r="E272" s="20">
        <f t="shared" si="109"/>
        <v>1</v>
      </c>
      <c r="F272" s="20">
        <f t="shared" si="110"/>
        <v>1</v>
      </c>
      <c r="G272" s="21">
        <f t="shared" si="111"/>
        <v>8711.5171586374909</v>
      </c>
      <c r="I272" s="19">
        <v>14</v>
      </c>
      <c r="J272" s="20" t="str">
        <f t="shared" si="112"/>
        <v>Rosie Jackson</v>
      </c>
      <c r="K272" s="20" t="str">
        <f t="shared" si="113"/>
        <v>F13/14</v>
      </c>
      <c r="L272" s="20" t="str">
        <f t="shared" si="114"/>
        <v>Trent Park Tri</v>
      </c>
      <c r="M272" s="20">
        <f t="shared" si="115"/>
        <v>1</v>
      </c>
      <c r="N272" s="20">
        <f t="shared" si="116"/>
        <v>1</v>
      </c>
      <c r="O272" s="21">
        <f t="shared" si="117"/>
        <v>8918.0677708908261</v>
      </c>
    </row>
    <row r="273" spans="1:15">
      <c r="A273" s="19">
        <v>15</v>
      </c>
      <c r="B273" s="20" t="str">
        <f t="shared" si="106"/>
        <v>Jack Hudson</v>
      </c>
      <c r="C273" s="20" t="str">
        <f t="shared" si="107"/>
        <v>M13/14</v>
      </c>
      <c r="D273" s="20" t="str">
        <f t="shared" si="108"/>
        <v>East Essex Tri</v>
      </c>
      <c r="E273" s="20">
        <f t="shared" si="109"/>
        <v>1</v>
      </c>
      <c r="F273" s="20">
        <f t="shared" si="110"/>
        <v>1</v>
      </c>
      <c r="G273" s="21">
        <f t="shared" si="111"/>
        <v>8671.9642816391624</v>
      </c>
      <c r="I273" s="19">
        <v>15</v>
      </c>
      <c r="J273" s="20" t="str">
        <f t="shared" si="112"/>
        <v>Emily Ballard</v>
      </c>
      <c r="K273" s="20" t="str">
        <f t="shared" si="113"/>
        <v>F13/14</v>
      </c>
      <c r="L273" s="20" t="str">
        <f t="shared" si="114"/>
        <v>Billericay School</v>
      </c>
      <c r="M273" s="20">
        <f t="shared" si="115"/>
        <v>1</v>
      </c>
      <c r="N273" s="20">
        <f t="shared" si="116"/>
        <v>1</v>
      </c>
      <c r="O273" s="21">
        <f t="shared" si="117"/>
        <v>8689.8674606111144</v>
      </c>
    </row>
    <row r="274" spans="1:15">
      <c r="A274" s="19">
        <v>16</v>
      </c>
      <c r="B274" s="20" t="str">
        <f t="shared" si="106"/>
        <v>Alfred Chapman</v>
      </c>
      <c r="C274" s="20" t="str">
        <f t="shared" si="107"/>
        <v>M13/14</v>
      </c>
      <c r="D274" s="20" t="str">
        <f t="shared" si="108"/>
        <v>Tri-Anglia Club</v>
      </c>
      <c r="E274" s="20">
        <f t="shared" si="109"/>
        <v>1</v>
      </c>
      <c r="F274" s="20">
        <f t="shared" si="110"/>
        <v>1</v>
      </c>
      <c r="G274" s="21">
        <f t="shared" si="111"/>
        <v>8611.9879697034557</v>
      </c>
      <c r="I274" s="19">
        <v>16</v>
      </c>
      <c r="J274" s="20" t="str">
        <f t="shared" si="112"/>
        <v>Samantha Mullender</v>
      </c>
      <c r="K274" s="20" t="str">
        <f t="shared" si="113"/>
        <v>F13/14</v>
      </c>
      <c r="L274" s="20" t="str">
        <f t="shared" si="114"/>
        <v>East Essex Tri</v>
      </c>
      <c r="M274" s="20">
        <f t="shared" si="115"/>
        <v>1</v>
      </c>
      <c r="N274" s="20">
        <f t="shared" si="116"/>
        <v>1</v>
      </c>
      <c r="O274" s="21">
        <f t="shared" si="117"/>
        <v>8619.2898861016274</v>
      </c>
    </row>
    <row r="275" spans="1:15">
      <c r="A275" s="19">
        <v>17</v>
      </c>
      <c r="B275" s="20" t="str">
        <f t="shared" si="106"/>
        <v>Matthew Winnell</v>
      </c>
      <c r="C275" s="20" t="str">
        <f t="shared" si="107"/>
        <v>M13/14</v>
      </c>
      <c r="D275" s="20" t="str">
        <f t="shared" si="108"/>
        <v>Basildon Phoenix</v>
      </c>
      <c r="E275" s="20">
        <f t="shared" si="109"/>
        <v>1</v>
      </c>
      <c r="F275" s="20">
        <f t="shared" si="110"/>
        <v>1</v>
      </c>
      <c r="G275" s="21">
        <f t="shared" si="111"/>
        <v>8432.6717026778078</v>
      </c>
      <c r="I275" s="19">
        <v>17</v>
      </c>
      <c r="J275" s="20" t="str">
        <f t="shared" si="112"/>
        <v>Jodie Hands</v>
      </c>
      <c r="K275" s="20" t="str">
        <f t="shared" si="113"/>
        <v>F13/14</v>
      </c>
      <c r="L275" s="20" t="str">
        <f t="shared" si="114"/>
        <v>Aylsham High</v>
      </c>
      <c r="M275" s="20">
        <f t="shared" si="115"/>
        <v>1</v>
      </c>
      <c r="N275" s="20">
        <f t="shared" si="116"/>
        <v>1</v>
      </c>
      <c r="O275" s="21">
        <f t="shared" si="117"/>
        <v>8458.3766852174049</v>
      </c>
    </row>
    <row r="276" spans="1:15">
      <c r="A276" s="19">
        <v>18</v>
      </c>
      <c r="B276" s="20" t="str">
        <f t="shared" si="106"/>
        <v>Matthew Baker</v>
      </c>
      <c r="C276" s="20" t="str">
        <f t="shared" si="107"/>
        <v>M13/14</v>
      </c>
      <c r="D276" s="20" t="str">
        <f t="shared" si="108"/>
        <v>Tri Anglia</v>
      </c>
      <c r="E276" s="20">
        <f t="shared" si="109"/>
        <v>1</v>
      </c>
      <c r="F276" s="20">
        <f t="shared" si="110"/>
        <v>1</v>
      </c>
      <c r="G276" s="21">
        <f t="shared" si="111"/>
        <v>8400.0006150000372</v>
      </c>
      <c r="I276" s="19">
        <v>18</v>
      </c>
      <c r="J276" s="20" t="str">
        <f t="shared" si="112"/>
        <v>Abi Pigney</v>
      </c>
      <c r="K276" s="20" t="str">
        <f t="shared" si="113"/>
        <v>F13/14</v>
      </c>
      <c r="L276" s="20" t="str">
        <f t="shared" si="114"/>
        <v>Alderman Peel High</v>
      </c>
      <c r="M276" s="20">
        <f t="shared" si="115"/>
        <v>1</v>
      </c>
      <c r="N276" s="20">
        <f t="shared" si="116"/>
        <v>1</v>
      </c>
      <c r="O276" s="21">
        <f t="shared" si="117"/>
        <v>8415.1334263352801</v>
      </c>
    </row>
    <row r="277" spans="1:15">
      <c r="A277" s="19">
        <v>19</v>
      </c>
      <c r="B277" s="20" t="str">
        <f t="shared" si="106"/>
        <v>William Muggleton</v>
      </c>
      <c r="C277" s="20" t="str">
        <f t="shared" si="107"/>
        <v>M13/14</v>
      </c>
      <c r="D277" s="20" t="str">
        <f t="shared" si="108"/>
        <v>East Essex Tri Club</v>
      </c>
      <c r="E277" s="20">
        <f t="shared" si="109"/>
        <v>1</v>
      </c>
      <c r="F277" s="20">
        <f t="shared" si="110"/>
        <v>1</v>
      </c>
      <c r="G277" s="21">
        <f t="shared" si="111"/>
        <v>8365.6799155556037</v>
      </c>
      <c r="I277" s="19">
        <v>19</v>
      </c>
      <c r="J277" s="20" t="str">
        <f t="shared" si="112"/>
        <v>Stephanie Croucher</v>
      </c>
      <c r="K277" s="20" t="str">
        <f t="shared" si="113"/>
        <v>F13/14</v>
      </c>
      <c r="L277" s="20" t="str">
        <f t="shared" si="114"/>
        <v>Thames Turbo</v>
      </c>
      <c r="M277" s="20">
        <f t="shared" si="115"/>
        <v>1</v>
      </c>
      <c r="N277" s="20">
        <f t="shared" si="116"/>
        <v>1</v>
      </c>
      <c r="O277" s="21">
        <f t="shared" si="117"/>
        <v>7635.2710910821697</v>
      </c>
    </row>
    <row r="278" spans="1:15">
      <c r="A278" s="19">
        <v>20</v>
      </c>
      <c r="B278" s="20" t="str">
        <f t="shared" si="106"/>
        <v>Matthew Saunders</v>
      </c>
      <c r="C278" s="20" t="str">
        <f t="shared" si="107"/>
        <v>M13/14</v>
      </c>
      <c r="D278" s="20" t="str">
        <f t="shared" si="108"/>
        <v>Eastwood School</v>
      </c>
      <c r="E278" s="20">
        <f t="shared" si="109"/>
        <v>1</v>
      </c>
      <c r="F278" s="20">
        <f t="shared" si="110"/>
        <v>1</v>
      </c>
      <c r="G278" s="21">
        <f t="shared" si="111"/>
        <v>8322.4407061459697</v>
      </c>
      <c r="I278" s="19">
        <v>20</v>
      </c>
      <c r="J278" s="20" t="str">
        <f t="shared" si="112"/>
        <v>Katie Hill</v>
      </c>
      <c r="K278" s="20" t="str">
        <f t="shared" si="113"/>
        <v>F13/14</v>
      </c>
      <c r="L278" s="20" t="str">
        <f t="shared" si="114"/>
        <v>Aylsham High</v>
      </c>
      <c r="M278" s="20">
        <f t="shared" si="115"/>
        <v>1</v>
      </c>
      <c r="N278" s="20">
        <f t="shared" si="116"/>
        <v>1</v>
      </c>
      <c r="O278" s="21">
        <f t="shared" si="117"/>
        <v>7599.2618431722667</v>
      </c>
    </row>
    <row r="279" spans="1:15">
      <c r="A279" s="19">
        <v>21</v>
      </c>
      <c r="B279" s="20" t="str">
        <f t="shared" si="106"/>
        <v>Matthew Lemon</v>
      </c>
      <c r="C279" s="20" t="str">
        <f t="shared" si="107"/>
        <v>M13/14</v>
      </c>
      <c r="D279" s="20" t="str">
        <f t="shared" si="108"/>
        <v>Tri Anglia</v>
      </c>
      <c r="E279" s="20">
        <f t="shared" si="109"/>
        <v>1</v>
      </c>
      <c r="F279" s="20">
        <f t="shared" si="110"/>
        <v>1</v>
      </c>
      <c r="G279" s="21">
        <f t="shared" si="111"/>
        <v>7966.6325262378286</v>
      </c>
      <c r="I279" s="19">
        <v>21</v>
      </c>
      <c r="J279" s="20" t="str">
        <f t="shared" si="112"/>
        <v>Katrina Entwistle</v>
      </c>
      <c r="K279" s="20" t="str">
        <f t="shared" si="113"/>
        <v>F13/14</v>
      </c>
      <c r="L279" s="20" t="str">
        <f t="shared" si="114"/>
        <v>Cambridge Tri Club</v>
      </c>
      <c r="M279" s="20">
        <f t="shared" si="115"/>
        <v>1</v>
      </c>
      <c r="N279" s="20">
        <f t="shared" si="116"/>
        <v>1</v>
      </c>
      <c r="O279" s="21">
        <f t="shared" si="117"/>
        <v>6875.5226716797069</v>
      </c>
    </row>
    <row r="280" spans="1:15">
      <c r="A280" s="19">
        <v>22</v>
      </c>
      <c r="B280" s="20" t="str">
        <f t="shared" si="106"/>
        <v>Matthew Wilkinson</v>
      </c>
      <c r="C280" s="20" t="str">
        <f t="shared" si="107"/>
        <v>M13/14</v>
      </c>
      <c r="D280" s="20" t="str">
        <f t="shared" si="108"/>
        <v>Tri-Sport Epping</v>
      </c>
      <c r="E280" s="20">
        <f t="shared" si="109"/>
        <v>1</v>
      </c>
      <c r="F280" s="20">
        <f t="shared" si="110"/>
        <v>1</v>
      </c>
      <c r="G280" s="21">
        <f t="shared" si="111"/>
        <v>7915.7900936842088</v>
      </c>
      <c r="I280" s="19">
        <v>22</v>
      </c>
      <c r="J280" s="20" t="str">
        <f t="shared" si="112"/>
        <v>Emily Ives</v>
      </c>
      <c r="K280" s="20" t="str">
        <f t="shared" si="113"/>
        <v>F13/14</v>
      </c>
      <c r="L280" s="20" t="str">
        <f t="shared" si="114"/>
        <v>Alderman Peel High</v>
      </c>
      <c r="M280" s="20">
        <f t="shared" si="115"/>
        <v>1</v>
      </c>
      <c r="N280" s="20">
        <f t="shared" si="116"/>
        <v>1</v>
      </c>
      <c r="O280" s="21">
        <f t="shared" si="117"/>
        <v>6852.6233363210331</v>
      </c>
    </row>
    <row r="281" spans="1:15">
      <c r="A281" s="19">
        <v>23</v>
      </c>
      <c r="B281" s="20" t="str">
        <f t="shared" si="106"/>
        <v>Tim Evans</v>
      </c>
      <c r="C281" s="20" t="str">
        <f t="shared" si="107"/>
        <v>M13/14</v>
      </c>
      <c r="D281" s="20" t="str">
        <f t="shared" si="108"/>
        <v>Aylsham High</v>
      </c>
      <c r="E281" s="20">
        <f t="shared" si="109"/>
        <v>1</v>
      </c>
      <c r="F281" s="20">
        <f t="shared" si="110"/>
        <v>1</v>
      </c>
      <c r="G281" s="21">
        <f t="shared" si="111"/>
        <v>7704.6102344844994</v>
      </c>
      <c r="I281" s="19">
        <v>23</v>
      </c>
      <c r="J281" s="20" t="str">
        <f t="shared" si="112"/>
        <v>Sophie Hart</v>
      </c>
      <c r="K281" s="20" t="str">
        <f t="shared" si="113"/>
        <v>F13/14</v>
      </c>
      <c r="L281" s="20" t="str">
        <f t="shared" si="114"/>
        <v>East Essex Tri</v>
      </c>
      <c r="M281" s="20">
        <f t="shared" si="115"/>
        <v>1</v>
      </c>
      <c r="N281" s="20">
        <f t="shared" si="116"/>
        <v>1</v>
      </c>
      <c r="O281" s="21">
        <f t="shared" si="117"/>
        <v>6748.8081801606286</v>
      </c>
    </row>
    <row r="282" spans="1:15">
      <c r="A282" s="19">
        <v>24</v>
      </c>
      <c r="B282" s="20" t="str">
        <f t="shared" si="106"/>
        <v>Callum Norfolk</v>
      </c>
      <c r="C282" s="20" t="str">
        <f t="shared" si="107"/>
        <v>M13/14</v>
      </c>
      <c r="D282" s="20" t="str">
        <f t="shared" si="108"/>
        <v>Alderman Peel High</v>
      </c>
      <c r="E282" s="20">
        <f t="shared" si="109"/>
        <v>1</v>
      </c>
      <c r="F282" s="20">
        <f t="shared" si="110"/>
        <v>1</v>
      </c>
      <c r="G282" s="21">
        <f t="shared" si="111"/>
        <v>7465.8164574402972</v>
      </c>
      <c r="I282" s="19">
        <v>24</v>
      </c>
      <c r="J282" s="20" t="str">
        <f t="shared" si="112"/>
        <v>Bethany Mahon</v>
      </c>
      <c r="K282" s="20" t="str">
        <f t="shared" si="113"/>
        <v>F13/14</v>
      </c>
      <c r="L282" s="20" t="str">
        <f t="shared" si="114"/>
        <v>Alderman Peel High</v>
      </c>
      <c r="M282" s="20">
        <f t="shared" si="115"/>
        <v>1</v>
      </c>
      <c r="N282" s="20">
        <f t="shared" si="116"/>
        <v>1</v>
      </c>
      <c r="O282" s="21">
        <f t="shared" si="117"/>
        <v>6680.1953181944391</v>
      </c>
    </row>
    <row r="283" spans="1:15">
      <c r="A283" s="19">
        <v>25</v>
      </c>
      <c r="B283" s="20" t="str">
        <f t="shared" si="106"/>
        <v>Ryan King</v>
      </c>
      <c r="C283" s="20" t="str">
        <f t="shared" si="107"/>
        <v>M13/14</v>
      </c>
      <c r="D283" s="20" t="str">
        <f t="shared" si="108"/>
        <v>East Essex Tri</v>
      </c>
      <c r="E283" s="20">
        <f t="shared" si="109"/>
        <v>1</v>
      </c>
      <c r="F283" s="20">
        <f t="shared" si="110"/>
        <v>1</v>
      </c>
      <c r="G283" s="21">
        <f t="shared" si="111"/>
        <v>7353.2248840905704</v>
      </c>
      <c r="I283" s="19">
        <v>25</v>
      </c>
      <c r="J283" s="20" t="str">
        <f t="shared" si="112"/>
        <v>Alice BENTLEY</v>
      </c>
      <c r="K283" s="20" t="str">
        <f t="shared" si="113"/>
        <v>F13/14</v>
      </c>
      <c r="L283" s="20" t="str">
        <f t="shared" si="114"/>
        <v>Cambridge Tri Club</v>
      </c>
      <c r="M283" s="20">
        <f t="shared" si="115"/>
        <v>1</v>
      </c>
      <c r="N283" s="20">
        <f t="shared" si="116"/>
        <v>1</v>
      </c>
      <c r="O283" s="21">
        <f t="shared" si="117"/>
        <v>6608.8469914241123</v>
      </c>
    </row>
    <row r="284" spans="1:15">
      <c r="A284" s="19">
        <v>26</v>
      </c>
      <c r="B284" s="20" t="str">
        <f t="shared" si="106"/>
        <v>Jake Norton</v>
      </c>
      <c r="C284" s="20" t="str">
        <f t="shared" si="107"/>
        <v>M13/14</v>
      </c>
      <c r="D284" s="20" t="str">
        <f t="shared" si="108"/>
        <v>Alderman Peel High</v>
      </c>
      <c r="E284" s="20">
        <f t="shared" si="109"/>
        <v>1</v>
      </c>
      <c r="F284" s="20">
        <f t="shared" si="110"/>
        <v>1</v>
      </c>
      <c r="G284" s="21">
        <f t="shared" si="111"/>
        <v>7203.1668329129443</v>
      </c>
      <c r="I284" s="19">
        <v>26</v>
      </c>
      <c r="J284" s="20" t="str">
        <f t="shared" si="112"/>
        <v>Daniella Rourke</v>
      </c>
      <c r="K284" s="20" t="str">
        <f t="shared" si="113"/>
        <v>F13/14</v>
      </c>
      <c r="L284" s="20" t="str">
        <f t="shared" si="114"/>
        <v>Tri Sport Epping</v>
      </c>
      <c r="M284" s="20">
        <f t="shared" si="115"/>
        <v>1</v>
      </c>
      <c r="N284" s="20">
        <f t="shared" si="116"/>
        <v>1</v>
      </c>
      <c r="O284" s="21">
        <f t="shared" si="117"/>
        <v>6392.6179666644312</v>
      </c>
    </row>
    <row r="285" spans="1:15">
      <c r="A285" s="19">
        <v>27</v>
      </c>
      <c r="B285" s="20" t="str">
        <f t="shared" si="106"/>
        <v>Jack Wootton</v>
      </c>
      <c r="C285" s="20" t="str">
        <f t="shared" si="107"/>
        <v>M13/14</v>
      </c>
      <c r="D285" s="20" t="str">
        <f t="shared" si="108"/>
        <v>Tri-Anglia Tri Club</v>
      </c>
      <c r="E285" s="20">
        <f t="shared" si="109"/>
        <v>1</v>
      </c>
      <c r="F285" s="20">
        <f t="shared" si="110"/>
        <v>1</v>
      </c>
      <c r="G285" s="21">
        <f t="shared" si="111"/>
        <v>7097.0543311698229</v>
      </c>
      <c r="I285" s="19">
        <v>27</v>
      </c>
      <c r="J285" s="20" t="str">
        <f t="shared" si="112"/>
        <v>Scarlett Douglas</v>
      </c>
      <c r="K285" s="20" t="str">
        <f t="shared" si="113"/>
        <v>F13/14</v>
      </c>
      <c r="L285" s="20" t="str">
        <f t="shared" si="114"/>
        <v>Thorpe St Andrew</v>
      </c>
      <c r="M285" s="20">
        <f t="shared" si="115"/>
        <v>1</v>
      </c>
      <c r="N285" s="20">
        <f t="shared" si="116"/>
        <v>1</v>
      </c>
      <c r="O285" s="21">
        <f t="shared" si="117"/>
        <v>6360.1241946041991</v>
      </c>
    </row>
    <row r="286" spans="1:15">
      <c r="A286" s="19">
        <v>28</v>
      </c>
      <c r="B286" s="20" t="str">
        <f t="shared" si="106"/>
        <v>Nathan Glover</v>
      </c>
      <c r="C286" s="20" t="str">
        <f t="shared" si="107"/>
        <v>M13/14</v>
      </c>
      <c r="D286" s="20" t="str">
        <f t="shared" si="108"/>
        <v>Eastwood School</v>
      </c>
      <c r="E286" s="20">
        <f t="shared" si="109"/>
        <v>1</v>
      </c>
      <c r="F286" s="20">
        <f t="shared" si="110"/>
        <v>1</v>
      </c>
      <c r="G286" s="21">
        <f t="shared" si="111"/>
        <v>7047.9711037048464</v>
      </c>
      <c r="I286" s="19">
        <v>28</v>
      </c>
      <c r="J286" s="20" t="str">
        <f t="shared" si="112"/>
        <v>Rebecca Fuller</v>
      </c>
      <c r="K286" s="20" t="str">
        <f t="shared" si="113"/>
        <v>F13/14</v>
      </c>
      <c r="L286" s="20" t="str">
        <f t="shared" si="114"/>
        <v>East Essex Tri</v>
      </c>
      <c r="M286" s="20">
        <f t="shared" si="115"/>
        <v>1</v>
      </c>
      <c r="N286" s="20">
        <f t="shared" si="116"/>
        <v>1</v>
      </c>
      <c r="O286" s="21">
        <f t="shared" si="117"/>
        <v>6335.8214385224401</v>
      </c>
    </row>
    <row r="287" spans="1:15">
      <c r="A287" s="19">
        <v>29</v>
      </c>
      <c r="B287" s="20" t="str">
        <f t="shared" si="106"/>
        <v>Alistair SALES</v>
      </c>
      <c r="C287" s="20" t="str">
        <f t="shared" si="107"/>
        <v>M13/14</v>
      </c>
      <c r="D287" s="20" t="str">
        <f t="shared" si="108"/>
        <v>Cambridge Tri Club</v>
      </c>
      <c r="E287" s="20">
        <f t="shared" si="109"/>
        <v>1</v>
      </c>
      <c r="F287" s="20">
        <f t="shared" si="110"/>
        <v>1</v>
      </c>
      <c r="G287" s="21">
        <f t="shared" si="111"/>
        <v>6335.2996622940182</v>
      </c>
      <c r="I287" s="19">
        <v>29</v>
      </c>
      <c r="J287" s="20" t="str">
        <f t="shared" si="112"/>
        <v>Kirsty Barrett</v>
      </c>
      <c r="K287" s="20" t="str">
        <f t="shared" si="113"/>
        <v>F13/14</v>
      </c>
      <c r="L287" s="20" t="str">
        <f t="shared" si="114"/>
        <v>Aylsham High</v>
      </c>
      <c r="M287" s="20">
        <f t="shared" si="115"/>
        <v>1</v>
      </c>
      <c r="N287" s="20">
        <f t="shared" si="116"/>
        <v>1</v>
      </c>
      <c r="O287" s="21">
        <f t="shared" si="117"/>
        <v>5908.1125235136997</v>
      </c>
    </row>
    <row r="288" spans="1:15">
      <c r="A288" s="19">
        <v>30</v>
      </c>
      <c r="B288" s="20" t="str">
        <f t="shared" si="106"/>
        <v>Josh SMITH</v>
      </c>
      <c r="C288" s="20" t="str">
        <f t="shared" si="107"/>
        <v>M13/14</v>
      </c>
      <c r="D288" s="20" t="str">
        <f t="shared" si="108"/>
        <v>St Martins, Hutton</v>
      </c>
      <c r="E288" s="20">
        <f t="shared" si="109"/>
        <v>1</v>
      </c>
      <c r="F288" s="20">
        <f t="shared" si="110"/>
        <v>1</v>
      </c>
      <c r="G288" s="21">
        <f t="shared" si="111"/>
        <v>5684.0520053371101</v>
      </c>
      <c r="I288" s="19">
        <v>30</v>
      </c>
      <c r="J288" s="20">
        <f t="shared" si="112"/>
        <v>0</v>
      </c>
      <c r="K288" s="20">
        <f t="shared" si="113"/>
        <v>0</v>
      </c>
      <c r="L288" s="20">
        <f t="shared" si="114"/>
        <v>0</v>
      </c>
      <c r="M288" s="20">
        <f t="shared" si="115"/>
        <v>0</v>
      </c>
      <c r="N288" s="20">
        <f t="shared" si="116"/>
        <v>0</v>
      </c>
      <c r="O288" s="21">
        <f t="shared" si="117"/>
        <v>5.8100000000000003E-4</v>
      </c>
    </row>
    <row r="289" spans="1:15">
      <c r="A289" s="19">
        <v>31</v>
      </c>
      <c r="B289" s="20">
        <f t="shared" si="106"/>
        <v>0</v>
      </c>
      <c r="C289" s="20">
        <f t="shared" si="107"/>
        <v>0</v>
      </c>
      <c r="D289" s="20">
        <f t="shared" si="108"/>
        <v>0</v>
      </c>
      <c r="E289" s="20">
        <f t="shared" si="109"/>
        <v>0</v>
      </c>
      <c r="F289" s="20">
        <f t="shared" si="110"/>
        <v>0</v>
      </c>
      <c r="G289" s="21">
        <f t="shared" si="111"/>
        <v>6.6299999999999996E-4</v>
      </c>
      <c r="I289" s="19">
        <v>31</v>
      </c>
      <c r="J289" s="20">
        <f t="shared" si="112"/>
        <v>0</v>
      </c>
      <c r="K289" s="20">
        <f t="shared" si="113"/>
        <v>0</v>
      </c>
      <c r="L289" s="20">
        <f t="shared" si="114"/>
        <v>0</v>
      </c>
      <c r="M289" s="20">
        <f t="shared" si="115"/>
        <v>0</v>
      </c>
      <c r="N289" s="20">
        <f t="shared" si="116"/>
        <v>0</v>
      </c>
      <c r="O289" s="21">
        <f t="shared" si="117"/>
        <v>5.8E-4</v>
      </c>
    </row>
    <row r="290" spans="1:15">
      <c r="A290" s="19">
        <v>32</v>
      </c>
      <c r="B290" s="20">
        <f t="shared" si="106"/>
        <v>0</v>
      </c>
      <c r="C290" s="20">
        <f t="shared" si="107"/>
        <v>0</v>
      </c>
      <c r="D290" s="20">
        <f t="shared" si="108"/>
        <v>0</v>
      </c>
      <c r="E290" s="20">
        <f t="shared" si="109"/>
        <v>0</v>
      </c>
      <c r="F290" s="20">
        <f t="shared" si="110"/>
        <v>0</v>
      </c>
      <c r="G290" s="21">
        <f t="shared" si="111"/>
        <v>6.6200000000000005E-4</v>
      </c>
      <c r="I290" s="19">
        <v>32</v>
      </c>
      <c r="J290" s="20">
        <f t="shared" si="112"/>
        <v>0</v>
      </c>
      <c r="K290" s="20">
        <f t="shared" si="113"/>
        <v>0</v>
      </c>
      <c r="L290" s="20">
        <f t="shared" si="114"/>
        <v>0</v>
      </c>
      <c r="M290" s="20">
        <f t="shared" si="115"/>
        <v>0</v>
      </c>
      <c r="N290" s="20">
        <f t="shared" si="116"/>
        <v>0</v>
      </c>
      <c r="O290" s="21">
        <f t="shared" si="117"/>
        <v>5.7899999999999998E-4</v>
      </c>
    </row>
    <row r="291" spans="1:15">
      <c r="A291" s="19">
        <v>33</v>
      </c>
      <c r="B291" s="20">
        <f t="shared" ref="B291:B322" si="118">IF(G291="","",VLOOKUP(G291,calcm13,2,FALSE))</f>
        <v>0</v>
      </c>
      <c r="C291" s="20">
        <f t="shared" ref="C291:C322" si="119">IF(G291="","",VLOOKUP(G291,calcm13,3,FALSE))</f>
        <v>0</v>
      </c>
      <c r="D291" s="20">
        <f t="shared" ref="D291:D322" si="120">IF(G291="","",VLOOKUP(G291,calcm13,4,FALSE))</f>
        <v>0</v>
      </c>
      <c r="E291" s="20">
        <f t="shared" ref="E291:E322" si="121">IF(G291="","",VLOOKUP(G291,calcm13,5,FALSE))</f>
        <v>0</v>
      </c>
      <c r="F291" s="20">
        <f t="shared" ref="F291:F322" si="122">IF(G291="","",VLOOKUP(G291,calcm13,6,FALSE))</f>
        <v>0</v>
      </c>
      <c r="G291" s="21">
        <f t="shared" ref="G291:G322" si="123">IF(LARGE(pointm13,A291)=0,"",LARGE(pointm13,A291))</f>
        <v>6.6100000000000002E-4</v>
      </c>
      <c r="I291" s="19">
        <v>33</v>
      </c>
      <c r="J291" s="20">
        <f t="shared" ref="J291:J322" si="124">IF(O291="","",VLOOKUP(O291,Calcf13,2,FALSE))</f>
        <v>0</v>
      </c>
      <c r="K291" s="20">
        <f t="shared" ref="K291:K322" si="125">IF(O291="","",VLOOKUP(O291,Calcf13,3,FALSE))</f>
        <v>0</v>
      </c>
      <c r="L291" s="20">
        <f t="shared" ref="L291:L322" si="126">IF(O291="","",VLOOKUP(O291,Calcf13,4,FALSE))</f>
        <v>0</v>
      </c>
      <c r="M291" s="20">
        <f t="shared" ref="M291:M322" si="127">IF(O291="","",VLOOKUP(O291,Calcf13,5,FALSE))</f>
        <v>0</v>
      </c>
      <c r="N291" s="20">
        <f t="shared" ref="N291:N322" si="128">IF(O291="","",VLOOKUP(O291,Calcf13,6,FALSE))</f>
        <v>0</v>
      </c>
      <c r="O291" s="21">
        <f t="shared" ref="O291:O322" si="129">IF(LARGE(pointf13,I291)=0,"",LARGE(pointf13,I291))</f>
        <v>5.7799999999999995E-4</v>
      </c>
    </row>
    <row r="292" spans="1:15">
      <c r="A292" s="19">
        <v>34</v>
      </c>
      <c r="B292" s="20">
        <f t="shared" si="118"/>
        <v>0</v>
      </c>
      <c r="C292" s="20">
        <f t="shared" si="119"/>
        <v>0</v>
      </c>
      <c r="D292" s="20">
        <f t="shared" si="120"/>
        <v>0</v>
      </c>
      <c r="E292" s="20">
        <f t="shared" si="121"/>
        <v>0</v>
      </c>
      <c r="F292" s="20">
        <f t="shared" si="122"/>
        <v>0</v>
      </c>
      <c r="G292" s="21">
        <f t="shared" si="123"/>
        <v>6.6E-4</v>
      </c>
      <c r="I292" s="19">
        <v>34</v>
      </c>
      <c r="J292" s="20">
        <f t="shared" si="124"/>
        <v>0</v>
      </c>
      <c r="K292" s="20">
        <f t="shared" si="125"/>
        <v>0</v>
      </c>
      <c r="L292" s="20">
        <f t="shared" si="126"/>
        <v>0</v>
      </c>
      <c r="M292" s="20">
        <f t="shared" si="127"/>
        <v>0</v>
      </c>
      <c r="N292" s="20">
        <f t="shared" si="128"/>
        <v>0</v>
      </c>
      <c r="O292" s="21">
        <f t="shared" si="129"/>
        <v>5.7700000000000004E-4</v>
      </c>
    </row>
    <row r="293" spans="1:15">
      <c r="A293" s="19">
        <v>35</v>
      </c>
      <c r="B293" s="20">
        <f t="shared" si="118"/>
        <v>0</v>
      </c>
      <c r="C293" s="20">
        <f t="shared" si="119"/>
        <v>0</v>
      </c>
      <c r="D293" s="20">
        <f t="shared" si="120"/>
        <v>0</v>
      </c>
      <c r="E293" s="20">
        <f t="shared" si="121"/>
        <v>0</v>
      </c>
      <c r="F293" s="20">
        <f t="shared" si="122"/>
        <v>0</v>
      </c>
      <c r="G293" s="21">
        <f t="shared" si="123"/>
        <v>6.5899999999999997E-4</v>
      </c>
      <c r="I293" s="19">
        <v>35</v>
      </c>
      <c r="J293" s="20">
        <f t="shared" si="124"/>
        <v>0</v>
      </c>
      <c r="K293" s="20">
        <f t="shared" si="125"/>
        <v>0</v>
      </c>
      <c r="L293" s="20">
        <f t="shared" si="126"/>
        <v>0</v>
      </c>
      <c r="M293" s="20">
        <f t="shared" si="127"/>
        <v>0</v>
      </c>
      <c r="N293" s="20">
        <f t="shared" si="128"/>
        <v>0</v>
      </c>
      <c r="O293" s="21">
        <f t="shared" si="129"/>
        <v>5.7600000000000001E-4</v>
      </c>
    </row>
    <row r="294" spans="1:15">
      <c r="A294" s="19">
        <v>36</v>
      </c>
      <c r="B294" s="20">
        <f t="shared" si="118"/>
        <v>0</v>
      </c>
      <c r="C294" s="20">
        <f t="shared" si="119"/>
        <v>0</v>
      </c>
      <c r="D294" s="20">
        <f t="shared" si="120"/>
        <v>0</v>
      </c>
      <c r="E294" s="20">
        <f t="shared" si="121"/>
        <v>0</v>
      </c>
      <c r="F294" s="20">
        <f t="shared" si="122"/>
        <v>0</v>
      </c>
      <c r="G294" s="21">
        <f t="shared" si="123"/>
        <v>6.5799999999999995E-4</v>
      </c>
      <c r="I294" s="19">
        <v>36</v>
      </c>
      <c r="J294" s="20">
        <f t="shared" si="124"/>
        <v>0</v>
      </c>
      <c r="K294" s="20">
        <f t="shared" si="125"/>
        <v>0</v>
      </c>
      <c r="L294" s="20">
        <f t="shared" si="126"/>
        <v>0</v>
      </c>
      <c r="M294" s="20">
        <f t="shared" si="127"/>
        <v>0</v>
      </c>
      <c r="N294" s="20">
        <f t="shared" si="128"/>
        <v>0</v>
      </c>
      <c r="O294" s="21">
        <f t="shared" si="129"/>
        <v>5.7499999999999999E-4</v>
      </c>
    </row>
    <row r="295" spans="1:15">
      <c r="A295" s="19">
        <v>37</v>
      </c>
      <c r="B295" s="20">
        <f t="shared" si="118"/>
        <v>0</v>
      </c>
      <c r="C295" s="20">
        <f t="shared" si="119"/>
        <v>0</v>
      </c>
      <c r="D295" s="20">
        <f t="shared" si="120"/>
        <v>0</v>
      </c>
      <c r="E295" s="20">
        <f t="shared" si="121"/>
        <v>0</v>
      </c>
      <c r="F295" s="20">
        <f t="shared" si="122"/>
        <v>0</v>
      </c>
      <c r="G295" s="21">
        <f t="shared" si="123"/>
        <v>6.5700000000000003E-4</v>
      </c>
      <c r="I295" s="19">
        <v>37</v>
      </c>
      <c r="J295" s="20">
        <f t="shared" si="124"/>
        <v>0</v>
      </c>
      <c r="K295" s="20">
        <f t="shared" si="125"/>
        <v>0</v>
      </c>
      <c r="L295" s="20">
        <f t="shared" si="126"/>
        <v>0</v>
      </c>
      <c r="M295" s="20">
        <f t="shared" si="127"/>
        <v>0</v>
      </c>
      <c r="N295" s="20">
        <f t="shared" si="128"/>
        <v>0</v>
      </c>
      <c r="O295" s="21">
        <f t="shared" si="129"/>
        <v>5.7399999999999997E-4</v>
      </c>
    </row>
    <row r="296" spans="1:15">
      <c r="A296" s="19">
        <v>38</v>
      </c>
      <c r="B296" s="20">
        <f t="shared" si="118"/>
        <v>0</v>
      </c>
      <c r="C296" s="20">
        <f t="shared" si="119"/>
        <v>0</v>
      </c>
      <c r="D296" s="20">
        <f t="shared" si="120"/>
        <v>0</v>
      </c>
      <c r="E296" s="20">
        <f t="shared" si="121"/>
        <v>0</v>
      </c>
      <c r="F296" s="20">
        <f t="shared" si="122"/>
        <v>0</v>
      </c>
      <c r="G296" s="21">
        <f t="shared" si="123"/>
        <v>6.5600000000000001E-4</v>
      </c>
      <c r="I296" s="19">
        <v>38</v>
      </c>
      <c r="J296" s="20">
        <f t="shared" si="124"/>
        <v>0</v>
      </c>
      <c r="K296" s="20">
        <f t="shared" si="125"/>
        <v>0</v>
      </c>
      <c r="L296" s="20">
        <f t="shared" si="126"/>
        <v>0</v>
      </c>
      <c r="M296" s="20">
        <f t="shared" si="127"/>
        <v>0</v>
      </c>
      <c r="N296" s="20">
        <f t="shared" si="128"/>
        <v>0</v>
      </c>
      <c r="O296" s="21">
        <f t="shared" si="129"/>
        <v>5.7300000000000005E-4</v>
      </c>
    </row>
    <row r="297" spans="1:15">
      <c r="A297" s="19">
        <v>39</v>
      </c>
      <c r="B297" s="20">
        <f t="shared" si="118"/>
        <v>0</v>
      </c>
      <c r="C297" s="20">
        <f t="shared" si="119"/>
        <v>0</v>
      </c>
      <c r="D297" s="20">
        <f t="shared" si="120"/>
        <v>0</v>
      </c>
      <c r="E297" s="20">
        <f t="shared" si="121"/>
        <v>0</v>
      </c>
      <c r="F297" s="20">
        <f t="shared" si="122"/>
        <v>0</v>
      </c>
      <c r="G297" s="21">
        <f t="shared" si="123"/>
        <v>6.5499999999999998E-4</v>
      </c>
      <c r="I297" s="19">
        <v>39</v>
      </c>
      <c r="J297" s="20">
        <f t="shared" si="124"/>
        <v>0</v>
      </c>
      <c r="K297" s="20">
        <f t="shared" si="125"/>
        <v>0</v>
      </c>
      <c r="L297" s="20">
        <f t="shared" si="126"/>
        <v>0</v>
      </c>
      <c r="M297" s="20">
        <f t="shared" si="127"/>
        <v>0</v>
      </c>
      <c r="N297" s="20">
        <f t="shared" si="128"/>
        <v>0</v>
      </c>
      <c r="O297" s="21">
        <f t="shared" si="129"/>
        <v>5.7200000000000003E-4</v>
      </c>
    </row>
    <row r="298" spans="1:15">
      <c r="A298" s="19">
        <v>40</v>
      </c>
      <c r="B298" s="20">
        <f t="shared" si="118"/>
        <v>0</v>
      </c>
      <c r="C298" s="20">
        <f t="shared" si="119"/>
        <v>0</v>
      </c>
      <c r="D298" s="20">
        <f t="shared" si="120"/>
        <v>0</v>
      </c>
      <c r="E298" s="20">
        <f t="shared" si="121"/>
        <v>0</v>
      </c>
      <c r="F298" s="20">
        <f t="shared" si="122"/>
        <v>0</v>
      </c>
      <c r="G298" s="21">
        <f t="shared" si="123"/>
        <v>6.5399999999999996E-4</v>
      </c>
      <c r="I298" s="19">
        <v>40</v>
      </c>
      <c r="J298" s="20">
        <f t="shared" si="124"/>
        <v>0</v>
      </c>
      <c r="K298" s="20">
        <f t="shared" si="125"/>
        <v>0</v>
      </c>
      <c r="L298" s="20">
        <f t="shared" si="126"/>
        <v>0</v>
      </c>
      <c r="M298" s="20">
        <f t="shared" si="127"/>
        <v>0</v>
      </c>
      <c r="N298" s="20">
        <f t="shared" si="128"/>
        <v>0</v>
      </c>
      <c r="O298" s="21">
        <f t="shared" si="129"/>
        <v>5.71E-4</v>
      </c>
    </row>
    <row r="299" spans="1:15">
      <c r="A299" s="19">
        <v>41</v>
      </c>
      <c r="B299" s="20">
        <f t="shared" si="118"/>
        <v>0</v>
      </c>
      <c r="C299" s="20">
        <f t="shared" si="119"/>
        <v>0</v>
      </c>
      <c r="D299" s="20">
        <f t="shared" si="120"/>
        <v>0</v>
      </c>
      <c r="E299" s="20">
        <f t="shared" si="121"/>
        <v>0</v>
      </c>
      <c r="F299" s="20">
        <f t="shared" si="122"/>
        <v>0</v>
      </c>
      <c r="G299" s="21">
        <f t="shared" si="123"/>
        <v>6.5300000000000004E-4</v>
      </c>
      <c r="I299" s="19">
        <v>41</v>
      </c>
      <c r="J299" s="20">
        <f t="shared" si="124"/>
        <v>0</v>
      </c>
      <c r="K299" s="20">
        <f t="shared" si="125"/>
        <v>0</v>
      </c>
      <c r="L299" s="20">
        <f t="shared" si="126"/>
        <v>0</v>
      </c>
      <c r="M299" s="20">
        <f t="shared" si="127"/>
        <v>0</v>
      </c>
      <c r="N299" s="20">
        <f t="shared" si="128"/>
        <v>0</v>
      </c>
      <c r="O299" s="21">
        <f t="shared" si="129"/>
        <v>5.6999999999999998E-4</v>
      </c>
    </row>
    <row r="300" spans="1:15">
      <c r="A300" s="19">
        <v>42</v>
      </c>
      <c r="B300" s="20">
        <f t="shared" si="118"/>
        <v>0</v>
      </c>
      <c r="C300" s="20">
        <f t="shared" si="119"/>
        <v>0</v>
      </c>
      <c r="D300" s="20">
        <f t="shared" si="120"/>
        <v>0</v>
      </c>
      <c r="E300" s="20">
        <f t="shared" si="121"/>
        <v>0</v>
      </c>
      <c r="F300" s="20">
        <f t="shared" si="122"/>
        <v>0</v>
      </c>
      <c r="G300" s="21">
        <f t="shared" si="123"/>
        <v>6.5200000000000002E-4</v>
      </c>
      <c r="I300" s="19">
        <v>42</v>
      </c>
      <c r="J300" s="20">
        <f t="shared" si="124"/>
        <v>0</v>
      </c>
      <c r="K300" s="20">
        <f t="shared" si="125"/>
        <v>0</v>
      </c>
      <c r="L300" s="20">
        <f t="shared" si="126"/>
        <v>0</v>
      </c>
      <c r="M300" s="20">
        <f t="shared" si="127"/>
        <v>0</v>
      </c>
      <c r="N300" s="20">
        <f t="shared" si="128"/>
        <v>0</v>
      </c>
      <c r="O300" s="21">
        <f t="shared" si="129"/>
        <v>5.6899999999999995E-4</v>
      </c>
    </row>
    <row r="301" spans="1:15">
      <c r="A301" s="19">
        <v>43</v>
      </c>
      <c r="B301" s="20">
        <f t="shared" si="118"/>
        <v>0</v>
      </c>
      <c r="C301" s="20">
        <f t="shared" si="119"/>
        <v>0</v>
      </c>
      <c r="D301" s="20">
        <f t="shared" si="120"/>
        <v>0</v>
      </c>
      <c r="E301" s="20">
        <f t="shared" si="121"/>
        <v>0</v>
      </c>
      <c r="F301" s="20">
        <f t="shared" si="122"/>
        <v>0</v>
      </c>
      <c r="G301" s="21">
        <f t="shared" si="123"/>
        <v>6.4899999999999995E-4</v>
      </c>
      <c r="I301" s="19">
        <v>43</v>
      </c>
      <c r="J301" s="20">
        <f t="shared" si="124"/>
        <v>0</v>
      </c>
      <c r="K301" s="20">
        <f t="shared" si="125"/>
        <v>0</v>
      </c>
      <c r="L301" s="20">
        <f t="shared" si="126"/>
        <v>0</v>
      </c>
      <c r="M301" s="20">
        <f t="shared" si="127"/>
        <v>0</v>
      </c>
      <c r="N301" s="20">
        <f t="shared" si="128"/>
        <v>0</v>
      </c>
      <c r="O301" s="21">
        <f t="shared" si="129"/>
        <v>5.6800000000000004E-4</v>
      </c>
    </row>
    <row r="302" spans="1:15">
      <c r="A302" s="19">
        <v>44</v>
      </c>
      <c r="B302" s="20">
        <f t="shared" si="118"/>
        <v>0</v>
      </c>
      <c r="C302" s="20">
        <f t="shared" si="119"/>
        <v>0</v>
      </c>
      <c r="D302" s="20">
        <f t="shared" si="120"/>
        <v>0</v>
      </c>
      <c r="E302" s="20">
        <f t="shared" si="121"/>
        <v>0</v>
      </c>
      <c r="F302" s="20">
        <f t="shared" si="122"/>
        <v>0</v>
      </c>
      <c r="G302" s="21">
        <f t="shared" si="123"/>
        <v>6.4800000000000003E-4</v>
      </c>
      <c r="I302" s="19">
        <v>44</v>
      </c>
      <c r="J302" s="20">
        <f t="shared" si="124"/>
        <v>0</v>
      </c>
      <c r="K302" s="20">
        <f t="shared" si="125"/>
        <v>0</v>
      </c>
      <c r="L302" s="20">
        <f t="shared" si="126"/>
        <v>0</v>
      </c>
      <c r="M302" s="20">
        <f t="shared" si="127"/>
        <v>0</v>
      </c>
      <c r="N302" s="20">
        <f t="shared" si="128"/>
        <v>0</v>
      </c>
      <c r="O302" s="21">
        <f t="shared" si="129"/>
        <v>5.6700000000000001E-4</v>
      </c>
    </row>
    <row r="303" spans="1:15">
      <c r="A303" s="19">
        <v>45</v>
      </c>
      <c r="B303" s="20">
        <f t="shared" si="118"/>
        <v>0</v>
      </c>
      <c r="C303" s="20">
        <f t="shared" si="119"/>
        <v>0</v>
      </c>
      <c r="D303" s="20">
        <f t="shared" si="120"/>
        <v>0</v>
      </c>
      <c r="E303" s="20">
        <f t="shared" si="121"/>
        <v>0</v>
      </c>
      <c r="F303" s="20">
        <f t="shared" si="122"/>
        <v>0</v>
      </c>
      <c r="G303" s="21">
        <f t="shared" si="123"/>
        <v>6.4700000000000001E-4</v>
      </c>
      <c r="I303" s="19">
        <v>45</v>
      </c>
      <c r="J303" s="20">
        <f t="shared" si="124"/>
        <v>0</v>
      </c>
      <c r="K303" s="20">
        <f t="shared" si="125"/>
        <v>0</v>
      </c>
      <c r="L303" s="20">
        <f t="shared" si="126"/>
        <v>0</v>
      </c>
      <c r="M303" s="20">
        <f t="shared" si="127"/>
        <v>0</v>
      </c>
      <c r="N303" s="20">
        <f t="shared" si="128"/>
        <v>0</v>
      </c>
      <c r="O303" s="21">
        <f t="shared" si="129"/>
        <v>5.6599999999999999E-4</v>
      </c>
    </row>
    <row r="304" spans="1:15">
      <c r="A304" s="19">
        <v>46</v>
      </c>
      <c r="B304" s="20">
        <f t="shared" si="118"/>
        <v>0</v>
      </c>
      <c r="C304" s="20">
        <f t="shared" si="119"/>
        <v>0</v>
      </c>
      <c r="D304" s="20">
        <f t="shared" si="120"/>
        <v>0</v>
      </c>
      <c r="E304" s="20">
        <f t="shared" si="121"/>
        <v>0</v>
      </c>
      <c r="F304" s="20">
        <f t="shared" si="122"/>
        <v>0</v>
      </c>
      <c r="G304" s="21">
        <f t="shared" si="123"/>
        <v>6.4599999999999998E-4</v>
      </c>
      <c r="I304" s="19">
        <v>46</v>
      </c>
      <c r="J304" s="20">
        <f t="shared" si="124"/>
        <v>0</v>
      </c>
      <c r="K304" s="20">
        <f t="shared" si="125"/>
        <v>0</v>
      </c>
      <c r="L304" s="20">
        <f t="shared" si="126"/>
        <v>0</v>
      </c>
      <c r="M304" s="20">
        <f t="shared" si="127"/>
        <v>0</v>
      </c>
      <c r="N304" s="20">
        <f t="shared" si="128"/>
        <v>0</v>
      </c>
      <c r="O304" s="21">
        <f t="shared" si="129"/>
        <v>5.6499999999999996E-4</v>
      </c>
    </row>
    <row r="305" spans="1:15">
      <c r="A305" s="19">
        <v>47</v>
      </c>
      <c r="B305" s="20">
        <f t="shared" si="118"/>
        <v>0</v>
      </c>
      <c r="C305" s="20">
        <f t="shared" si="119"/>
        <v>0</v>
      </c>
      <c r="D305" s="20">
        <f t="shared" si="120"/>
        <v>0</v>
      </c>
      <c r="E305" s="20">
        <f t="shared" si="121"/>
        <v>0</v>
      </c>
      <c r="F305" s="20">
        <f t="shared" si="122"/>
        <v>0</v>
      </c>
      <c r="G305" s="21">
        <f t="shared" si="123"/>
        <v>6.4499999999999996E-4</v>
      </c>
      <c r="I305" s="19">
        <v>47</v>
      </c>
      <c r="J305" s="20">
        <f t="shared" si="124"/>
        <v>0</v>
      </c>
      <c r="K305" s="20">
        <f t="shared" si="125"/>
        <v>0</v>
      </c>
      <c r="L305" s="20">
        <f t="shared" si="126"/>
        <v>0</v>
      </c>
      <c r="M305" s="20">
        <f t="shared" si="127"/>
        <v>0</v>
      </c>
      <c r="N305" s="20">
        <f t="shared" si="128"/>
        <v>0</v>
      </c>
      <c r="O305" s="21">
        <f t="shared" si="129"/>
        <v>5.6400000000000005E-4</v>
      </c>
    </row>
    <row r="306" spans="1:15">
      <c r="A306" s="19">
        <v>48</v>
      </c>
      <c r="B306" s="20">
        <f t="shared" si="118"/>
        <v>0</v>
      </c>
      <c r="C306" s="20">
        <f t="shared" si="119"/>
        <v>0</v>
      </c>
      <c r="D306" s="20">
        <f t="shared" si="120"/>
        <v>0</v>
      </c>
      <c r="E306" s="20">
        <f t="shared" si="121"/>
        <v>0</v>
      </c>
      <c r="F306" s="20">
        <f t="shared" si="122"/>
        <v>0</v>
      </c>
      <c r="G306" s="21">
        <f t="shared" si="123"/>
        <v>6.4400000000000004E-4</v>
      </c>
      <c r="I306" s="19">
        <v>48</v>
      </c>
      <c r="J306" s="20">
        <f t="shared" si="124"/>
        <v>0</v>
      </c>
      <c r="K306" s="20">
        <f t="shared" si="125"/>
        <v>0</v>
      </c>
      <c r="L306" s="20">
        <f t="shared" si="126"/>
        <v>0</v>
      </c>
      <c r="M306" s="20">
        <f t="shared" si="127"/>
        <v>0</v>
      </c>
      <c r="N306" s="20">
        <f t="shared" si="128"/>
        <v>0</v>
      </c>
      <c r="O306" s="21">
        <f t="shared" si="129"/>
        <v>5.6300000000000002E-4</v>
      </c>
    </row>
    <row r="307" spans="1:15">
      <c r="A307" s="19">
        <v>49</v>
      </c>
      <c r="B307" s="20">
        <f t="shared" si="118"/>
        <v>0</v>
      </c>
      <c r="C307" s="20">
        <f t="shared" si="119"/>
        <v>0</v>
      </c>
      <c r="D307" s="20">
        <f t="shared" si="120"/>
        <v>0</v>
      </c>
      <c r="E307" s="20">
        <f t="shared" si="121"/>
        <v>0</v>
      </c>
      <c r="F307" s="20">
        <f t="shared" si="122"/>
        <v>0</v>
      </c>
      <c r="G307" s="21">
        <f t="shared" si="123"/>
        <v>6.4300000000000002E-4</v>
      </c>
      <c r="I307" s="19">
        <v>49</v>
      </c>
      <c r="J307" s="20">
        <f t="shared" si="124"/>
        <v>0</v>
      </c>
      <c r="K307" s="20">
        <f t="shared" si="125"/>
        <v>0</v>
      </c>
      <c r="L307" s="20">
        <f t="shared" si="126"/>
        <v>0</v>
      </c>
      <c r="M307" s="20">
        <f t="shared" si="127"/>
        <v>0</v>
      </c>
      <c r="N307" s="20">
        <f t="shared" si="128"/>
        <v>0</v>
      </c>
      <c r="O307" s="21">
        <f t="shared" si="129"/>
        <v>5.62E-4</v>
      </c>
    </row>
    <row r="308" spans="1:15">
      <c r="A308" s="19">
        <v>50</v>
      </c>
      <c r="B308" s="20">
        <f t="shared" si="118"/>
        <v>0</v>
      </c>
      <c r="C308" s="20">
        <f t="shared" si="119"/>
        <v>0</v>
      </c>
      <c r="D308" s="20">
        <f t="shared" si="120"/>
        <v>0</v>
      </c>
      <c r="E308" s="20">
        <f t="shared" si="121"/>
        <v>0</v>
      </c>
      <c r="F308" s="20">
        <f t="shared" si="122"/>
        <v>0</v>
      </c>
      <c r="G308" s="21">
        <f t="shared" si="123"/>
        <v>6.4099999999999997E-4</v>
      </c>
      <c r="I308" s="19">
        <v>50</v>
      </c>
      <c r="J308" s="20">
        <f t="shared" si="124"/>
        <v>0</v>
      </c>
      <c r="K308" s="20">
        <f t="shared" si="125"/>
        <v>0</v>
      </c>
      <c r="L308" s="20">
        <f t="shared" si="126"/>
        <v>0</v>
      </c>
      <c r="M308" s="20">
        <f t="shared" si="127"/>
        <v>0</v>
      </c>
      <c r="N308" s="20">
        <f t="shared" si="128"/>
        <v>0</v>
      </c>
      <c r="O308" s="21">
        <f t="shared" si="129"/>
        <v>5.6099999999999998E-4</v>
      </c>
    </row>
    <row r="309" spans="1:15">
      <c r="A309" s="19">
        <v>51</v>
      </c>
      <c r="B309" s="20">
        <f t="shared" si="118"/>
        <v>0</v>
      </c>
      <c r="C309" s="20">
        <f t="shared" si="119"/>
        <v>0</v>
      </c>
      <c r="D309" s="20">
        <f t="shared" si="120"/>
        <v>0</v>
      </c>
      <c r="E309" s="20">
        <f t="shared" si="121"/>
        <v>0</v>
      </c>
      <c r="F309" s="20">
        <f t="shared" si="122"/>
        <v>0</v>
      </c>
      <c r="G309" s="21">
        <f t="shared" si="123"/>
        <v>6.38E-4</v>
      </c>
      <c r="I309" s="19">
        <v>51</v>
      </c>
      <c r="J309" s="20">
        <f t="shared" si="124"/>
        <v>0</v>
      </c>
      <c r="K309" s="20">
        <f t="shared" si="125"/>
        <v>0</v>
      </c>
      <c r="L309" s="20">
        <f t="shared" si="126"/>
        <v>0</v>
      </c>
      <c r="M309" s="20">
        <f t="shared" si="127"/>
        <v>0</v>
      </c>
      <c r="N309" s="20">
        <f t="shared" si="128"/>
        <v>0</v>
      </c>
      <c r="O309" s="21">
        <f t="shared" si="129"/>
        <v>5.5999999999999995E-4</v>
      </c>
    </row>
    <row r="310" spans="1:15">
      <c r="A310" s="19">
        <v>52</v>
      </c>
      <c r="B310" s="20">
        <f t="shared" si="118"/>
        <v>0</v>
      </c>
      <c r="C310" s="20">
        <f t="shared" si="119"/>
        <v>0</v>
      </c>
      <c r="D310" s="20">
        <f t="shared" si="120"/>
        <v>0</v>
      </c>
      <c r="E310" s="20">
        <f t="shared" si="121"/>
        <v>0</v>
      </c>
      <c r="F310" s="20">
        <f t="shared" si="122"/>
        <v>0</v>
      </c>
      <c r="G310" s="21">
        <f t="shared" si="123"/>
        <v>6.3699999999999998E-4</v>
      </c>
      <c r="I310" s="19">
        <v>52</v>
      </c>
      <c r="J310" s="20">
        <f t="shared" si="124"/>
        <v>0</v>
      </c>
      <c r="K310" s="20">
        <f t="shared" si="125"/>
        <v>0</v>
      </c>
      <c r="L310" s="20">
        <f t="shared" si="126"/>
        <v>0</v>
      </c>
      <c r="M310" s="20">
        <f t="shared" si="127"/>
        <v>0</v>
      </c>
      <c r="N310" s="20">
        <f t="shared" si="128"/>
        <v>0</v>
      </c>
      <c r="O310" s="21">
        <f t="shared" si="129"/>
        <v>5.5900000000000004E-4</v>
      </c>
    </row>
    <row r="311" spans="1:15">
      <c r="A311" s="19">
        <v>53</v>
      </c>
      <c r="B311" s="20">
        <f t="shared" si="118"/>
        <v>0</v>
      </c>
      <c r="C311" s="20">
        <f t="shared" si="119"/>
        <v>0</v>
      </c>
      <c r="D311" s="20">
        <f t="shared" si="120"/>
        <v>0</v>
      </c>
      <c r="E311" s="20">
        <f t="shared" si="121"/>
        <v>0</v>
      </c>
      <c r="F311" s="20">
        <f t="shared" si="122"/>
        <v>0</v>
      </c>
      <c r="G311" s="21">
        <f t="shared" si="123"/>
        <v>6.3599999999999996E-4</v>
      </c>
      <c r="I311" s="19">
        <v>53</v>
      </c>
      <c r="J311" s="20">
        <f t="shared" si="124"/>
        <v>0</v>
      </c>
      <c r="K311" s="20">
        <f t="shared" si="125"/>
        <v>0</v>
      </c>
      <c r="L311" s="20">
        <f t="shared" si="126"/>
        <v>0</v>
      </c>
      <c r="M311" s="20">
        <f t="shared" si="127"/>
        <v>0</v>
      </c>
      <c r="N311" s="20">
        <f t="shared" si="128"/>
        <v>0</v>
      </c>
      <c r="O311" s="21">
        <f t="shared" si="129"/>
        <v>5.5800000000000001E-4</v>
      </c>
    </row>
    <row r="312" spans="1:15">
      <c r="A312" s="19">
        <v>54</v>
      </c>
      <c r="B312" s="20">
        <f t="shared" si="118"/>
        <v>0</v>
      </c>
      <c r="C312" s="20">
        <f t="shared" si="119"/>
        <v>0</v>
      </c>
      <c r="D312" s="20">
        <f t="shared" si="120"/>
        <v>0</v>
      </c>
      <c r="E312" s="20">
        <f t="shared" si="121"/>
        <v>0</v>
      </c>
      <c r="F312" s="20">
        <f t="shared" si="122"/>
        <v>0</v>
      </c>
      <c r="G312" s="21">
        <f t="shared" si="123"/>
        <v>6.3299999999999999E-4</v>
      </c>
      <c r="I312" s="19">
        <v>54</v>
      </c>
      <c r="J312" s="20">
        <f t="shared" si="124"/>
        <v>0</v>
      </c>
      <c r="K312" s="20">
        <f t="shared" si="125"/>
        <v>0</v>
      </c>
      <c r="L312" s="20">
        <f t="shared" si="126"/>
        <v>0</v>
      </c>
      <c r="M312" s="20">
        <f t="shared" si="127"/>
        <v>0</v>
      </c>
      <c r="N312" s="20">
        <f t="shared" si="128"/>
        <v>0</v>
      </c>
      <c r="O312" s="21">
        <f t="shared" si="129"/>
        <v>5.5699999999999999E-4</v>
      </c>
    </row>
    <row r="313" spans="1:15">
      <c r="A313" s="19">
        <v>55</v>
      </c>
      <c r="B313" s="20">
        <f t="shared" si="118"/>
        <v>0</v>
      </c>
      <c r="C313" s="20">
        <f t="shared" si="119"/>
        <v>0</v>
      </c>
      <c r="D313" s="20">
        <f t="shared" si="120"/>
        <v>0</v>
      </c>
      <c r="E313" s="20">
        <f t="shared" si="121"/>
        <v>0</v>
      </c>
      <c r="F313" s="20">
        <f t="shared" si="122"/>
        <v>0</v>
      </c>
      <c r="G313" s="21">
        <f t="shared" si="123"/>
        <v>6.3199999999999997E-4</v>
      </c>
      <c r="I313" s="19">
        <v>55</v>
      </c>
      <c r="J313" s="20">
        <f t="shared" si="124"/>
        <v>0</v>
      </c>
      <c r="K313" s="20">
        <f t="shared" si="125"/>
        <v>0</v>
      </c>
      <c r="L313" s="20">
        <f t="shared" si="126"/>
        <v>0</v>
      </c>
      <c r="M313" s="20">
        <f t="shared" si="127"/>
        <v>0</v>
      </c>
      <c r="N313" s="20">
        <f t="shared" si="128"/>
        <v>0</v>
      </c>
      <c r="O313" s="21">
        <f t="shared" si="129"/>
        <v>5.5599999999999996E-4</v>
      </c>
    </row>
    <row r="314" spans="1:15">
      <c r="A314" s="19">
        <v>56</v>
      </c>
      <c r="B314" s="20">
        <f t="shared" si="118"/>
        <v>0</v>
      </c>
      <c r="C314" s="20">
        <f t="shared" si="119"/>
        <v>0</v>
      </c>
      <c r="D314" s="20">
        <f t="shared" si="120"/>
        <v>0</v>
      </c>
      <c r="E314" s="20">
        <f t="shared" si="121"/>
        <v>0</v>
      </c>
      <c r="F314" s="20">
        <f t="shared" si="122"/>
        <v>0</v>
      </c>
      <c r="G314" s="21">
        <f t="shared" si="123"/>
        <v>6.3100000000000005E-4</v>
      </c>
      <c r="I314" s="19">
        <v>56</v>
      </c>
      <c r="J314" s="20">
        <f t="shared" si="124"/>
        <v>0</v>
      </c>
      <c r="K314" s="20">
        <f t="shared" si="125"/>
        <v>0</v>
      </c>
      <c r="L314" s="20">
        <f t="shared" si="126"/>
        <v>0</v>
      </c>
      <c r="M314" s="20">
        <f t="shared" si="127"/>
        <v>0</v>
      </c>
      <c r="N314" s="20">
        <f t="shared" si="128"/>
        <v>0</v>
      </c>
      <c r="O314" s="21">
        <f t="shared" si="129"/>
        <v>5.5500000000000005E-4</v>
      </c>
    </row>
    <row r="315" spans="1:15">
      <c r="A315" s="19">
        <v>57</v>
      </c>
      <c r="B315" s="20">
        <f t="shared" si="118"/>
        <v>0</v>
      </c>
      <c r="C315" s="20">
        <f t="shared" si="119"/>
        <v>0</v>
      </c>
      <c r="D315" s="20">
        <f t="shared" si="120"/>
        <v>0</v>
      </c>
      <c r="E315" s="20">
        <f t="shared" si="121"/>
        <v>0</v>
      </c>
      <c r="F315" s="20">
        <f t="shared" si="122"/>
        <v>0</v>
      </c>
      <c r="G315" s="21">
        <f t="shared" si="123"/>
        <v>6.29E-4</v>
      </c>
      <c r="I315" s="19">
        <v>57</v>
      </c>
      <c r="J315" s="20">
        <f t="shared" si="124"/>
        <v>0</v>
      </c>
      <c r="K315" s="20">
        <f t="shared" si="125"/>
        <v>0</v>
      </c>
      <c r="L315" s="20">
        <f t="shared" si="126"/>
        <v>0</v>
      </c>
      <c r="M315" s="20">
        <f t="shared" si="127"/>
        <v>0</v>
      </c>
      <c r="N315" s="20">
        <f t="shared" si="128"/>
        <v>0</v>
      </c>
      <c r="O315" s="21">
        <f t="shared" si="129"/>
        <v>5.5400000000000002E-4</v>
      </c>
    </row>
    <row r="316" spans="1:15">
      <c r="A316" s="19">
        <v>58</v>
      </c>
      <c r="B316" s="20">
        <f t="shared" si="118"/>
        <v>0</v>
      </c>
      <c r="C316" s="20">
        <f t="shared" si="119"/>
        <v>0</v>
      </c>
      <c r="D316" s="20">
        <f t="shared" si="120"/>
        <v>0</v>
      </c>
      <c r="E316" s="20">
        <f t="shared" si="121"/>
        <v>0</v>
      </c>
      <c r="F316" s="20">
        <f t="shared" si="122"/>
        <v>0</v>
      </c>
      <c r="G316" s="21">
        <f t="shared" si="123"/>
        <v>6.2699999999999995E-4</v>
      </c>
      <c r="I316" s="19">
        <v>58</v>
      </c>
      <c r="J316" s="20">
        <f t="shared" si="124"/>
        <v>0</v>
      </c>
      <c r="K316" s="20">
        <f t="shared" si="125"/>
        <v>0</v>
      </c>
      <c r="L316" s="20">
        <f t="shared" si="126"/>
        <v>0</v>
      </c>
      <c r="M316" s="20">
        <f t="shared" si="127"/>
        <v>0</v>
      </c>
      <c r="N316" s="20">
        <f t="shared" si="128"/>
        <v>0</v>
      </c>
      <c r="O316" s="21">
        <f t="shared" si="129"/>
        <v>5.53E-4</v>
      </c>
    </row>
    <row r="317" spans="1:15">
      <c r="A317" s="19">
        <v>59</v>
      </c>
      <c r="B317" s="20">
        <f t="shared" si="118"/>
        <v>0</v>
      </c>
      <c r="C317" s="20">
        <f t="shared" si="119"/>
        <v>0</v>
      </c>
      <c r="D317" s="20">
        <f t="shared" si="120"/>
        <v>0</v>
      </c>
      <c r="E317" s="20">
        <f t="shared" si="121"/>
        <v>0</v>
      </c>
      <c r="F317" s="20">
        <f t="shared" si="122"/>
        <v>0</v>
      </c>
      <c r="G317" s="21">
        <f t="shared" si="123"/>
        <v>6.2600000000000004E-4</v>
      </c>
      <c r="I317" s="19">
        <v>59</v>
      </c>
      <c r="J317" s="20">
        <f t="shared" si="124"/>
        <v>0</v>
      </c>
      <c r="K317" s="20">
        <f t="shared" si="125"/>
        <v>0</v>
      </c>
      <c r="L317" s="20">
        <f t="shared" si="126"/>
        <v>0</v>
      </c>
      <c r="M317" s="20">
        <f t="shared" si="127"/>
        <v>0</v>
      </c>
      <c r="N317" s="20">
        <f t="shared" si="128"/>
        <v>0</v>
      </c>
      <c r="O317" s="21">
        <f t="shared" si="129"/>
        <v>5.5199999999999997E-4</v>
      </c>
    </row>
    <row r="318" spans="1:15">
      <c r="A318" s="19">
        <v>60</v>
      </c>
      <c r="B318" s="20">
        <f t="shared" si="118"/>
        <v>0</v>
      </c>
      <c r="C318" s="20">
        <f t="shared" si="119"/>
        <v>0</v>
      </c>
      <c r="D318" s="20">
        <f t="shared" si="120"/>
        <v>0</v>
      </c>
      <c r="E318" s="20">
        <f t="shared" si="121"/>
        <v>0</v>
      </c>
      <c r="F318" s="20">
        <f t="shared" si="122"/>
        <v>0</v>
      </c>
      <c r="G318" s="21">
        <f t="shared" si="123"/>
        <v>6.2200000000000005E-4</v>
      </c>
      <c r="I318" s="19">
        <v>60</v>
      </c>
      <c r="J318" s="20">
        <f t="shared" si="124"/>
        <v>0</v>
      </c>
      <c r="K318" s="20">
        <f t="shared" si="125"/>
        <v>0</v>
      </c>
      <c r="L318" s="20">
        <f t="shared" si="126"/>
        <v>0</v>
      </c>
      <c r="M318" s="20">
        <f t="shared" si="127"/>
        <v>0</v>
      </c>
      <c r="N318" s="20">
        <f t="shared" si="128"/>
        <v>0</v>
      </c>
      <c r="O318" s="21">
        <f t="shared" si="129"/>
        <v>5.4500000000000002E-4</v>
      </c>
    </row>
    <row r="319" spans="1:15">
      <c r="A319" s="19">
        <v>61</v>
      </c>
      <c r="B319" s="20">
        <f t="shared" si="118"/>
        <v>0</v>
      </c>
      <c r="C319" s="20">
        <f t="shared" si="119"/>
        <v>0</v>
      </c>
      <c r="D319" s="20">
        <f t="shared" si="120"/>
        <v>0</v>
      </c>
      <c r="E319" s="20">
        <f t="shared" si="121"/>
        <v>0</v>
      </c>
      <c r="F319" s="20">
        <f t="shared" si="122"/>
        <v>0</v>
      </c>
      <c r="G319" s="21">
        <f t="shared" si="123"/>
        <v>6.1700000000000004E-4</v>
      </c>
      <c r="I319" s="19">
        <v>61</v>
      </c>
      <c r="J319" s="20">
        <f t="shared" si="124"/>
        <v>0</v>
      </c>
      <c r="K319" s="20">
        <f t="shared" si="125"/>
        <v>0</v>
      </c>
      <c r="L319" s="20">
        <f t="shared" si="126"/>
        <v>0</v>
      </c>
      <c r="M319" s="20">
        <f t="shared" si="127"/>
        <v>0</v>
      </c>
      <c r="N319" s="20">
        <f t="shared" si="128"/>
        <v>0</v>
      </c>
      <c r="O319" s="21">
        <f t="shared" si="129"/>
        <v>5.4100000000000003E-4</v>
      </c>
    </row>
    <row r="320" spans="1:15">
      <c r="A320" s="19">
        <v>62</v>
      </c>
      <c r="B320" s="20">
        <f t="shared" si="118"/>
        <v>0</v>
      </c>
      <c r="C320" s="20">
        <f t="shared" si="119"/>
        <v>0</v>
      </c>
      <c r="D320" s="20">
        <f t="shared" si="120"/>
        <v>0</v>
      </c>
      <c r="E320" s="20">
        <f t="shared" si="121"/>
        <v>0</v>
      </c>
      <c r="F320" s="20">
        <f t="shared" si="122"/>
        <v>0</v>
      </c>
      <c r="G320" s="21">
        <f t="shared" si="123"/>
        <v>6.1399999999999996E-4</v>
      </c>
      <c r="I320" s="19">
        <v>62</v>
      </c>
      <c r="J320" s="20">
        <f t="shared" si="124"/>
        <v>0</v>
      </c>
      <c r="K320" s="20">
        <f t="shared" si="125"/>
        <v>0</v>
      </c>
      <c r="L320" s="20">
        <f t="shared" si="126"/>
        <v>0</v>
      </c>
      <c r="M320" s="20">
        <f t="shared" si="127"/>
        <v>0</v>
      </c>
      <c r="N320" s="20">
        <f t="shared" si="128"/>
        <v>0</v>
      </c>
      <c r="O320" s="21">
        <f t="shared" si="129"/>
        <v>5.4000000000000001E-4</v>
      </c>
    </row>
    <row r="321" spans="1:15">
      <c r="A321" s="19">
        <v>63</v>
      </c>
      <c r="B321" s="20">
        <f t="shared" si="118"/>
        <v>0</v>
      </c>
      <c r="C321" s="20">
        <f t="shared" si="119"/>
        <v>0</v>
      </c>
      <c r="D321" s="20">
        <f t="shared" si="120"/>
        <v>0</v>
      </c>
      <c r="E321" s="20">
        <f t="shared" si="121"/>
        <v>0</v>
      </c>
      <c r="F321" s="20">
        <f t="shared" si="122"/>
        <v>0</v>
      </c>
      <c r="G321" s="21">
        <f t="shared" si="123"/>
        <v>6.1300000000000005E-4</v>
      </c>
      <c r="I321" s="19">
        <v>63</v>
      </c>
      <c r="J321" s="20">
        <f t="shared" si="124"/>
        <v>0</v>
      </c>
      <c r="K321" s="20">
        <f t="shared" si="125"/>
        <v>0</v>
      </c>
      <c r="L321" s="20">
        <f t="shared" si="126"/>
        <v>0</v>
      </c>
      <c r="M321" s="20">
        <f t="shared" si="127"/>
        <v>0</v>
      </c>
      <c r="N321" s="20">
        <f t="shared" si="128"/>
        <v>0</v>
      </c>
      <c r="O321" s="21">
        <f t="shared" si="129"/>
        <v>5.3700000000000004E-4</v>
      </c>
    </row>
    <row r="322" spans="1:15">
      <c r="A322" s="19">
        <v>64</v>
      </c>
      <c r="B322" s="20">
        <f t="shared" si="118"/>
        <v>0</v>
      </c>
      <c r="C322" s="20">
        <f t="shared" si="119"/>
        <v>0</v>
      </c>
      <c r="D322" s="20">
        <f t="shared" si="120"/>
        <v>0</v>
      </c>
      <c r="E322" s="20">
        <f t="shared" si="121"/>
        <v>0</v>
      </c>
      <c r="F322" s="20">
        <f t="shared" si="122"/>
        <v>0</v>
      </c>
      <c r="G322" s="21">
        <f t="shared" si="123"/>
        <v>6.1200000000000002E-4</v>
      </c>
      <c r="I322" s="19">
        <v>64</v>
      </c>
      <c r="J322" s="20">
        <f t="shared" si="124"/>
        <v>0</v>
      </c>
      <c r="K322" s="20">
        <f t="shared" si="125"/>
        <v>0</v>
      </c>
      <c r="L322" s="20">
        <f t="shared" si="126"/>
        <v>0</v>
      </c>
      <c r="M322" s="20">
        <f t="shared" si="127"/>
        <v>0</v>
      </c>
      <c r="N322" s="20">
        <f t="shared" si="128"/>
        <v>0</v>
      </c>
      <c r="O322" s="21">
        <f t="shared" si="129"/>
        <v>5.31E-4</v>
      </c>
    </row>
    <row r="323" spans="1:15">
      <c r="A323" s="19">
        <v>65</v>
      </c>
      <c r="B323" s="20">
        <f t="shared" ref="B323:B338" si="130">IF(G323="","",VLOOKUP(G323,calcm13,2,FALSE))</f>
        <v>0</v>
      </c>
      <c r="C323" s="20">
        <f t="shared" ref="C323:C338" si="131">IF(G323="","",VLOOKUP(G323,calcm13,3,FALSE))</f>
        <v>0</v>
      </c>
      <c r="D323" s="20">
        <f t="shared" ref="D323:D338" si="132">IF(G323="","",VLOOKUP(G323,calcm13,4,FALSE))</f>
        <v>0</v>
      </c>
      <c r="E323" s="20">
        <f t="shared" ref="E323:E338" si="133">IF(G323="","",VLOOKUP(G323,calcm13,5,FALSE))</f>
        <v>0</v>
      </c>
      <c r="F323" s="20">
        <f t="shared" ref="F323:F338" si="134">IF(G323="","",VLOOKUP(G323,calcm13,6,FALSE))</f>
        <v>0</v>
      </c>
      <c r="G323" s="21">
        <f t="shared" ref="G323:G338" si="135">IF(LARGE(pointm13,A323)=0,"",LARGE(pointm13,A323))</f>
        <v>6.11E-4</v>
      </c>
      <c r="I323" s="19">
        <v>65</v>
      </c>
      <c r="J323" s="20">
        <f t="shared" ref="J323:J338" si="136">IF(O323="","",VLOOKUP(O323,Calcf13,2,FALSE))</f>
        <v>0</v>
      </c>
      <c r="K323" s="20">
        <f t="shared" ref="K323:K338" si="137">IF(O323="","",VLOOKUP(O323,Calcf13,3,FALSE))</f>
        <v>0</v>
      </c>
      <c r="L323" s="20">
        <f t="shared" ref="L323:L338" si="138">IF(O323="","",VLOOKUP(O323,Calcf13,4,FALSE))</f>
        <v>0</v>
      </c>
      <c r="M323" s="20">
        <f t="shared" ref="M323:M338" si="139">IF(O323="","",VLOOKUP(O323,Calcf13,5,FALSE))</f>
        <v>0</v>
      </c>
      <c r="N323" s="20">
        <f t="shared" ref="N323:N338" si="140">IF(O323="","",VLOOKUP(O323,Calcf13,6,FALSE))</f>
        <v>0</v>
      </c>
      <c r="O323" s="21">
        <f t="shared" ref="O323:O338" si="141">IF(LARGE(pointf13,I323)=0,"",LARGE(pointf13,I323))</f>
        <v>5.2999999999999998E-4</v>
      </c>
    </row>
    <row r="324" spans="1:15">
      <c r="A324" s="19">
        <v>66</v>
      </c>
      <c r="B324" s="20">
        <f t="shared" si="130"/>
        <v>0</v>
      </c>
      <c r="C324" s="20">
        <f t="shared" si="131"/>
        <v>0</v>
      </c>
      <c r="D324" s="20">
        <f t="shared" si="132"/>
        <v>0</v>
      </c>
      <c r="E324" s="20">
        <f t="shared" si="133"/>
        <v>0</v>
      </c>
      <c r="F324" s="20">
        <f t="shared" si="134"/>
        <v>0</v>
      </c>
      <c r="G324" s="21">
        <f t="shared" si="135"/>
        <v>6.0999999999999997E-4</v>
      </c>
      <c r="I324" s="19">
        <v>66</v>
      </c>
      <c r="J324" s="20">
        <f t="shared" si="136"/>
        <v>0</v>
      </c>
      <c r="K324" s="20">
        <f t="shared" si="137"/>
        <v>0</v>
      </c>
      <c r="L324" s="20">
        <f t="shared" si="138"/>
        <v>0</v>
      </c>
      <c r="M324" s="20">
        <f t="shared" si="139"/>
        <v>0</v>
      </c>
      <c r="N324" s="20">
        <f t="shared" si="140"/>
        <v>0</v>
      </c>
      <c r="O324" s="21">
        <f t="shared" si="141"/>
        <v>5.2800000000000004E-4</v>
      </c>
    </row>
    <row r="325" spans="1:15">
      <c r="A325" s="19">
        <v>67</v>
      </c>
      <c r="B325" s="20">
        <f t="shared" si="130"/>
        <v>0</v>
      </c>
      <c r="C325" s="20">
        <f t="shared" si="131"/>
        <v>0</v>
      </c>
      <c r="D325" s="20">
        <f t="shared" si="132"/>
        <v>0</v>
      </c>
      <c r="E325" s="20">
        <f t="shared" si="133"/>
        <v>0</v>
      </c>
      <c r="F325" s="20">
        <f t="shared" si="134"/>
        <v>0</v>
      </c>
      <c r="G325" s="21">
        <f t="shared" si="135"/>
        <v>6.0899999999999995E-4</v>
      </c>
      <c r="I325" s="19">
        <v>67</v>
      </c>
      <c r="J325" s="20">
        <f t="shared" si="136"/>
        <v>0</v>
      </c>
      <c r="K325" s="20">
        <f t="shared" si="137"/>
        <v>0</v>
      </c>
      <c r="L325" s="20">
        <f t="shared" si="138"/>
        <v>0</v>
      </c>
      <c r="M325" s="20">
        <f t="shared" si="139"/>
        <v>0</v>
      </c>
      <c r="N325" s="20">
        <f t="shared" si="140"/>
        <v>0</v>
      </c>
      <c r="O325" s="21">
        <f t="shared" si="141"/>
        <v>5.2599999999999999E-4</v>
      </c>
    </row>
    <row r="326" spans="1:15">
      <c r="A326" s="19">
        <v>68</v>
      </c>
      <c r="B326" s="20">
        <f t="shared" si="130"/>
        <v>0</v>
      </c>
      <c r="C326" s="20">
        <f t="shared" si="131"/>
        <v>0</v>
      </c>
      <c r="D326" s="20">
        <f t="shared" si="132"/>
        <v>0</v>
      </c>
      <c r="E326" s="20">
        <f t="shared" si="133"/>
        <v>0</v>
      </c>
      <c r="F326" s="20">
        <f t="shared" si="134"/>
        <v>0</v>
      </c>
      <c r="G326" s="21">
        <f t="shared" si="135"/>
        <v>6.0800000000000003E-4</v>
      </c>
      <c r="I326" s="19">
        <v>68</v>
      </c>
      <c r="J326" s="20">
        <f t="shared" si="136"/>
        <v>0</v>
      </c>
      <c r="K326" s="20">
        <f t="shared" si="137"/>
        <v>0</v>
      </c>
      <c r="L326" s="20">
        <f t="shared" si="138"/>
        <v>0</v>
      </c>
      <c r="M326" s="20">
        <f t="shared" si="139"/>
        <v>0</v>
      </c>
      <c r="N326" s="20">
        <f t="shared" si="140"/>
        <v>0</v>
      </c>
      <c r="O326" s="21">
        <f t="shared" si="141"/>
        <v>5.2499999999999997E-4</v>
      </c>
    </row>
    <row r="327" spans="1:15">
      <c r="A327" s="19">
        <v>69</v>
      </c>
      <c r="B327" s="20">
        <f t="shared" si="130"/>
        <v>0</v>
      </c>
      <c r="C327" s="20">
        <f t="shared" si="131"/>
        <v>0</v>
      </c>
      <c r="D327" s="20">
        <f t="shared" si="132"/>
        <v>0</v>
      </c>
      <c r="E327" s="20">
        <f t="shared" si="133"/>
        <v>0</v>
      </c>
      <c r="F327" s="20">
        <f t="shared" si="134"/>
        <v>0</v>
      </c>
      <c r="G327" s="21">
        <f t="shared" si="135"/>
        <v>6.0300000000000002E-4</v>
      </c>
      <c r="I327" s="19">
        <v>69</v>
      </c>
      <c r="J327" s="20">
        <f t="shared" si="136"/>
        <v>0</v>
      </c>
      <c r="K327" s="20">
        <f t="shared" si="137"/>
        <v>0</v>
      </c>
      <c r="L327" s="20">
        <f t="shared" si="138"/>
        <v>0</v>
      </c>
      <c r="M327" s="20">
        <f t="shared" si="139"/>
        <v>0</v>
      </c>
      <c r="N327" s="20">
        <f t="shared" si="140"/>
        <v>0</v>
      </c>
      <c r="O327" s="21">
        <f t="shared" si="141"/>
        <v>5.2400000000000005E-4</v>
      </c>
    </row>
    <row r="328" spans="1:15">
      <c r="A328" s="19">
        <v>70</v>
      </c>
      <c r="B328" s="20">
        <f t="shared" si="130"/>
        <v>0</v>
      </c>
      <c r="C328" s="20">
        <f t="shared" si="131"/>
        <v>0</v>
      </c>
      <c r="D328" s="20">
        <f t="shared" si="132"/>
        <v>0</v>
      </c>
      <c r="E328" s="20">
        <f t="shared" si="133"/>
        <v>0</v>
      </c>
      <c r="F328" s="20">
        <f t="shared" si="134"/>
        <v>0</v>
      </c>
      <c r="G328" s="21">
        <f t="shared" si="135"/>
        <v>6.02E-4</v>
      </c>
      <c r="I328" s="19">
        <v>70</v>
      </c>
      <c r="J328" s="20">
        <f t="shared" si="136"/>
        <v>0</v>
      </c>
      <c r="K328" s="20">
        <f t="shared" si="137"/>
        <v>0</v>
      </c>
      <c r="L328" s="20">
        <f t="shared" si="138"/>
        <v>0</v>
      </c>
      <c r="M328" s="20">
        <f t="shared" si="139"/>
        <v>0</v>
      </c>
      <c r="N328" s="20">
        <f t="shared" si="140"/>
        <v>0</v>
      </c>
      <c r="O328" s="21">
        <f t="shared" si="141"/>
        <v>5.2300000000000003E-4</v>
      </c>
    </row>
    <row r="329" spans="1:15">
      <c r="A329" s="19">
        <v>71</v>
      </c>
      <c r="B329" s="20">
        <f t="shared" si="130"/>
        <v>0</v>
      </c>
      <c r="C329" s="20">
        <f t="shared" si="131"/>
        <v>0</v>
      </c>
      <c r="D329" s="20">
        <f t="shared" si="132"/>
        <v>0</v>
      </c>
      <c r="E329" s="20">
        <f t="shared" si="133"/>
        <v>0</v>
      </c>
      <c r="F329" s="20">
        <f t="shared" si="134"/>
        <v>0</v>
      </c>
      <c r="G329" s="21">
        <f t="shared" si="135"/>
        <v>5.9999999999999995E-4</v>
      </c>
      <c r="I329" s="19">
        <v>71</v>
      </c>
      <c r="J329" s="20">
        <f t="shared" si="136"/>
        <v>0</v>
      </c>
      <c r="K329" s="20">
        <f t="shared" si="137"/>
        <v>0</v>
      </c>
      <c r="L329" s="20">
        <f t="shared" si="138"/>
        <v>0</v>
      </c>
      <c r="M329" s="20">
        <f t="shared" si="139"/>
        <v>0</v>
      </c>
      <c r="N329" s="20">
        <f t="shared" si="140"/>
        <v>0</v>
      </c>
      <c r="O329" s="21">
        <f t="shared" si="141"/>
        <v>5.1900000000000004E-4</v>
      </c>
    </row>
    <row r="330" spans="1:15">
      <c r="A330" s="19">
        <v>72</v>
      </c>
      <c r="B330" s="20">
        <f t="shared" si="130"/>
        <v>0</v>
      </c>
      <c r="C330" s="20">
        <f t="shared" si="131"/>
        <v>0</v>
      </c>
      <c r="D330" s="20">
        <f t="shared" si="132"/>
        <v>0</v>
      </c>
      <c r="E330" s="20">
        <f t="shared" si="133"/>
        <v>0</v>
      </c>
      <c r="F330" s="20">
        <f t="shared" si="134"/>
        <v>0</v>
      </c>
      <c r="G330" s="21">
        <f t="shared" si="135"/>
        <v>5.9900000000000003E-4</v>
      </c>
      <c r="I330" s="19">
        <v>72</v>
      </c>
      <c r="J330" s="20">
        <f t="shared" si="136"/>
        <v>0</v>
      </c>
      <c r="K330" s="20">
        <f t="shared" si="137"/>
        <v>0</v>
      </c>
      <c r="L330" s="20">
        <f t="shared" si="138"/>
        <v>0</v>
      </c>
      <c r="M330" s="20">
        <f t="shared" si="139"/>
        <v>0</v>
      </c>
      <c r="N330" s="20">
        <f t="shared" si="140"/>
        <v>0</v>
      </c>
      <c r="O330" s="21">
        <f t="shared" si="141"/>
        <v>5.1800000000000001E-4</v>
      </c>
    </row>
    <row r="331" spans="1:15">
      <c r="A331" s="19">
        <v>73</v>
      </c>
      <c r="B331" s="20">
        <f t="shared" si="130"/>
        <v>0</v>
      </c>
      <c r="C331" s="20">
        <f t="shared" si="131"/>
        <v>0</v>
      </c>
      <c r="D331" s="20">
        <f t="shared" si="132"/>
        <v>0</v>
      </c>
      <c r="E331" s="20">
        <f t="shared" si="133"/>
        <v>0</v>
      </c>
      <c r="F331" s="20">
        <f t="shared" si="134"/>
        <v>0</v>
      </c>
      <c r="G331" s="21">
        <f t="shared" si="135"/>
        <v>5.9800000000000001E-4</v>
      </c>
      <c r="I331" s="19">
        <v>73</v>
      </c>
      <c r="J331" s="20">
        <f t="shared" si="136"/>
        <v>0</v>
      </c>
      <c r="K331" s="20">
        <f t="shared" si="137"/>
        <v>0</v>
      </c>
      <c r="L331" s="20">
        <f t="shared" si="138"/>
        <v>0</v>
      </c>
      <c r="M331" s="20">
        <f t="shared" si="139"/>
        <v>0</v>
      </c>
      <c r="N331" s="20">
        <f t="shared" si="140"/>
        <v>0</v>
      </c>
      <c r="O331" s="21">
        <f t="shared" si="141"/>
        <v>5.1500000000000005E-4</v>
      </c>
    </row>
    <row r="332" spans="1:15">
      <c r="A332" s="19">
        <v>74</v>
      </c>
      <c r="B332" s="20">
        <f t="shared" si="130"/>
        <v>0</v>
      </c>
      <c r="C332" s="20">
        <f t="shared" si="131"/>
        <v>0</v>
      </c>
      <c r="D332" s="20">
        <f t="shared" si="132"/>
        <v>0</v>
      </c>
      <c r="E332" s="20">
        <f t="shared" si="133"/>
        <v>0</v>
      </c>
      <c r="F332" s="20">
        <f t="shared" si="134"/>
        <v>0</v>
      </c>
      <c r="G332" s="21">
        <f t="shared" si="135"/>
        <v>5.9699999999999998E-4</v>
      </c>
      <c r="I332" s="19">
        <v>74</v>
      </c>
      <c r="J332" s="20">
        <f t="shared" si="136"/>
        <v>0</v>
      </c>
      <c r="K332" s="20">
        <f t="shared" si="137"/>
        <v>0</v>
      </c>
      <c r="L332" s="20">
        <f t="shared" si="138"/>
        <v>0</v>
      </c>
      <c r="M332" s="20">
        <f t="shared" si="139"/>
        <v>0</v>
      </c>
      <c r="N332" s="20">
        <f t="shared" si="140"/>
        <v>0</v>
      </c>
      <c r="O332" s="21">
        <f t="shared" si="141"/>
        <v>5.1400000000000003E-4</v>
      </c>
    </row>
    <row r="333" spans="1:15">
      <c r="A333" s="19">
        <v>75</v>
      </c>
      <c r="B333" s="20">
        <f t="shared" si="130"/>
        <v>0</v>
      </c>
      <c r="C333" s="20">
        <f t="shared" si="131"/>
        <v>0</v>
      </c>
      <c r="D333" s="20">
        <f t="shared" si="132"/>
        <v>0</v>
      </c>
      <c r="E333" s="20">
        <f t="shared" si="133"/>
        <v>0</v>
      </c>
      <c r="F333" s="20">
        <f t="shared" si="134"/>
        <v>0</v>
      </c>
      <c r="G333" s="21">
        <f t="shared" si="135"/>
        <v>5.9500000000000004E-4</v>
      </c>
      <c r="I333" s="19">
        <v>75</v>
      </c>
      <c r="J333" s="20">
        <f t="shared" si="136"/>
        <v>0</v>
      </c>
      <c r="K333" s="20">
        <f t="shared" si="137"/>
        <v>0</v>
      </c>
      <c r="L333" s="20">
        <f t="shared" si="138"/>
        <v>0</v>
      </c>
      <c r="M333" s="20">
        <f t="shared" si="139"/>
        <v>0</v>
      </c>
      <c r="N333" s="20">
        <f t="shared" si="140"/>
        <v>0</v>
      </c>
      <c r="O333" s="21">
        <f t="shared" si="141"/>
        <v>5.1099999999999995E-4</v>
      </c>
    </row>
    <row r="334" spans="1:15">
      <c r="A334" s="19">
        <v>76</v>
      </c>
      <c r="B334" s="20">
        <f t="shared" si="130"/>
        <v>0</v>
      </c>
      <c r="C334" s="20">
        <f t="shared" si="131"/>
        <v>0</v>
      </c>
      <c r="D334" s="20">
        <f t="shared" si="132"/>
        <v>0</v>
      </c>
      <c r="E334" s="20">
        <f t="shared" si="133"/>
        <v>0</v>
      </c>
      <c r="F334" s="20">
        <f t="shared" si="134"/>
        <v>0</v>
      </c>
      <c r="G334" s="21">
        <f t="shared" si="135"/>
        <v>5.9299999999999999E-4</v>
      </c>
      <c r="I334" s="19">
        <v>76</v>
      </c>
      <c r="J334" s="20">
        <f t="shared" si="136"/>
        <v>0</v>
      </c>
      <c r="K334" s="20">
        <f t="shared" si="137"/>
        <v>0</v>
      </c>
      <c r="L334" s="20">
        <f t="shared" si="138"/>
        <v>0</v>
      </c>
      <c r="M334" s="20">
        <f t="shared" si="139"/>
        <v>0</v>
      </c>
      <c r="N334" s="20">
        <f t="shared" si="140"/>
        <v>0</v>
      </c>
      <c r="O334" s="21">
        <f t="shared" si="141"/>
        <v>5.1000000000000004E-4</v>
      </c>
    </row>
    <row r="335" spans="1:15">
      <c r="A335" s="19">
        <v>77</v>
      </c>
      <c r="B335" s="20">
        <f t="shared" si="130"/>
        <v>0</v>
      </c>
      <c r="C335" s="20">
        <f t="shared" si="131"/>
        <v>0</v>
      </c>
      <c r="D335" s="20">
        <f t="shared" si="132"/>
        <v>0</v>
      </c>
      <c r="E335" s="20">
        <f t="shared" si="133"/>
        <v>0</v>
      </c>
      <c r="F335" s="20">
        <f t="shared" si="134"/>
        <v>0</v>
      </c>
      <c r="G335" s="21">
        <f t="shared" si="135"/>
        <v>5.9199999999999997E-4</v>
      </c>
      <c r="I335" s="19">
        <v>77</v>
      </c>
      <c r="J335" s="20">
        <f t="shared" si="136"/>
        <v>0</v>
      </c>
      <c r="K335" s="20">
        <f t="shared" si="137"/>
        <v>0</v>
      </c>
      <c r="L335" s="20">
        <f t="shared" si="138"/>
        <v>0</v>
      </c>
      <c r="M335" s="20">
        <f t="shared" si="139"/>
        <v>0</v>
      </c>
      <c r="N335" s="20">
        <f t="shared" si="140"/>
        <v>0</v>
      </c>
      <c r="O335" s="21">
        <f t="shared" si="141"/>
        <v>5.0799999999999999E-4</v>
      </c>
    </row>
    <row r="336" spans="1:15">
      <c r="A336" s="19">
        <v>78</v>
      </c>
      <c r="B336" s="20">
        <f t="shared" si="130"/>
        <v>0</v>
      </c>
      <c r="C336" s="20">
        <f t="shared" si="131"/>
        <v>0</v>
      </c>
      <c r="D336" s="20">
        <f t="shared" si="132"/>
        <v>0</v>
      </c>
      <c r="E336" s="20">
        <f t="shared" si="133"/>
        <v>0</v>
      </c>
      <c r="F336" s="20">
        <f t="shared" si="134"/>
        <v>0</v>
      </c>
      <c r="G336" s="21">
        <f t="shared" si="135"/>
        <v>5.9000000000000003E-4</v>
      </c>
      <c r="I336" s="19">
        <v>78</v>
      </c>
      <c r="J336" s="20">
        <f t="shared" si="136"/>
        <v>0</v>
      </c>
      <c r="K336" s="20">
        <f t="shared" si="137"/>
        <v>0</v>
      </c>
      <c r="L336" s="20">
        <f t="shared" si="138"/>
        <v>0</v>
      </c>
      <c r="M336" s="20">
        <f t="shared" si="139"/>
        <v>0</v>
      </c>
      <c r="N336" s="20">
        <f t="shared" si="140"/>
        <v>0</v>
      </c>
      <c r="O336" s="21">
        <f t="shared" si="141"/>
        <v>5.0600000000000005E-4</v>
      </c>
    </row>
    <row r="337" spans="1:15">
      <c r="A337" s="19">
        <v>79</v>
      </c>
      <c r="B337" s="20">
        <f t="shared" si="130"/>
        <v>0</v>
      </c>
      <c r="C337" s="20">
        <f t="shared" si="131"/>
        <v>0</v>
      </c>
      <c r="D337" s="20">
        <f t="shared" si="132"/>
        <v>0</v>
      </c>
      <c r="E337" s="20">
        <f t="shared" si="133"/>
        <v>0</v>
      </c>
      <c r="F337" s="20">
        <f t="shared" si="134"/>
        <v>0</v>
      </c>
      <c r="G337" s="21">
        <f t="shared" si="135"/>
        <v>5.8600000000000004E-4</v>
      </c>
      <c r="I337" s="19">
        <v>79</v>
      </c>
      <c r="J337" s="20">
        <f t="shared" si="136"/>
        <v>0</v>
      </c>
      <c r="K337" s="20">
        <f t="shared" si="137"/>
        <v>0</v>
      </c>
      <c r="L337" s="20">
        <f t="shared" si="138"/>
        <v>0</v>
      </c>
      <c r="M337" s="20">
        <f t="shared" si="139"/>
        <v>0</v>
      </c>
      <c r="N337" s="20">
        <f t="shared" si="140"/>
        <v>0</v>
      </c>
      <c r="O337" s="21">
        <f t="shared" si="141"/>
        <v>5.0500000000000002E-4</v>
      </c>
    </row>
    <row r="338" spans="1:15">
      <c r="A338" s="19">
        <v>80</v>
      </c>
      <c r="B338" s="20">
        <f t="shared" si="130"/>
        <v>0</v>
      </c>
      <c r="C338" s="20">
        <f t="shared" si="131"/>
        <v>0</v>
      </c>
      <c r="D338" s="20">
        <f t="shared" si="132"/>
        <v>0</v>
      </c>
      <c r="E338" s="20">
        <f t="shared" si="133"/>
        <v>0</v>
      </c>
      <c r="F338" s="20">
        <f t="shared" si="134"/>
        <v>0</v>
      </c>
      <c r="G338" s="21">
        <f t="shared" si="135"/>
        <v>5.8500000000000002E-4</v>
      </c>
      <c r="I338" s="19">
        <v>80</v>
      </c>
      <c r="J338" s="20">
        <f t="shared" si="136"/>
        <v>0</v>
      </c>
      <c r="K338" s="20">
        <f t="shared" si="137"/>
        <v>0</v>
      </c>
      <c r="L338" s="20">
        <f t="shared" si="138"/>
        <v>0</v>
      </c>
      <c r="M338" s="20">
        <f t="shared" si="139"/>
        <v>0</v>
      </c>
      <c r="N338" s="20">
        <f t="shared" si="140"/>
        <v>0</v>
      </c>
      <c r="O338" s="21">
        <f t="shared" si="141"/>
        <v>5.0299999999999997E-4</v>
      </c>
    </row>
  </sheetData>
  <mergeCells count="8">
    <mergeCell ref="A257:E257"/>
    <mergeCell ref="A8:E8"/>
    <mergeCell ref="I8:M8"/>
    <mergeCell ref="A91:E91"/>
    <mergeCell ref="A174:E174"/>
    <mergeCell ref="I91:M91"/>
    <mergeCell ref="I174:M174"/>
    <mergeCell ref="I257:M257"/>
  </mergeCells>
  <phoneticPr fontId="2" type="noConversion"/>
  <conditionalFormatting sqref="A10:A62 I93:I145 I176:I228 A93:A145 I259:I311 A259:A311 H10:I62 B10:G89 A176:A228 J10:O89 B93:G172 J93:O172 B176:G255 J176:O255 B259:G338 J259:O338">
    <cfRule type="cellIs" dxfId="0" priority="1" stopIfTrue="1" operator="equal">
      <formula>0</formula>
    </cfRule>
  </conditionalFormatting>
  <pageMargins left="0.35" right="0.32" top="0.36" bottom="0.57999999999999996" header="0.36" footer="0.54"/>
  <pageSetup paperSize="9" orientation="portrait" horizontalDpi="360" verticalDpi="360" r:id="rId1"/>
  <headerFooter alignWithMargins="0"/>
  <webPublishItems count="1">
    <webPublishItem id="34" divId="league 2005_34" sourceType="range" sourceRef="A1:O59" destinationFile="C:\EETC\Webpages\league 2005.htm" title="East Essex Tri Club - League Positions 2005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A1:AG659"/>
  <sheetViews>
    <sheetView topLeftCell="D1" workbookViewId="0">
      <selection activeCell="P3" sqref="P3"/>
    </sheetView>
  </sheetViews>
  <sheetFormatPr defaultRowHeight="12.75"/>
  <cols>
    <col min="1" max="1" width="9.140625" style="29"/>
    <col min="2" max="2" width="9.140625" style="7"/>
    <col min="3" max="3" width="17.85546875" style="7" bestFit="1" customWidth="1"/>
    <col min="4" max="4" width="9.85546875" style="7" bestFit="1" customWidth="1"/>
    <col min="5" max="5" width="28.5703125" style="7" bestFit="1" customWidth="1"/>
    <col min="6" max="7" width="9.140625" style="26"/>
    <col min="8" max="10" width="9.140625" style="8"/>
    <col min="11" max="15" width="9.140625" style="9"/>
    <col min="16" max="16" width="9.140625" style="8"/>
    <col min="17" max="17" width="9.140625" style="9"/>
    <col min="18" max="18" width="9.140625" style="7"/>
    <col min="19" max="19" width="9.140625" style="8"/>
    <col min="20" max="21" width="9.140625" style="9"/>
    <col min="34" max="16384" width="9.140625" style="7"/>
  </cols>
  <sheetData>
    <row r="1" spans="1:22" s="4" customFormat="1">
      <c r="A1" s="27"/>
      <c r="C1" s="4" t="s">
        <v>3</v>
      </c>
      <c r="D1" s="4" t="s">
        <v>26</v>
      </c>
      <c r="F1" s="24"/>
      <c r="G1" s="24"/>
      <c r="H1" s="5" t="s">
        <v>18</v>
      </c>
      <c r="I1" s="5" t="s">
        <v>32</v>
      </c>
      <c r="J1" s="5" t="s">
        <v>31</v>
      </c>
      <c r="K1" s="6" t="s">
        <v>34</v>
      </c>
      <c r="L1" s="6" t="s">
        <v>35</v>
      </c>
      <c r="M1" s="6" t="s">
        <v>33</v>
      </c>
      <c r="N1" s="6" t="s">
        <v>36</v>
      </c>
      <c r="O1" s="6" t="s">
        <v>16</v>
      </c>
      <c r="P1" s="5" t="s">
        <v>4</v>
      </c>
      <c r="Q1" s="6" t="s">
        <v>69</v>
      </c>
      <c r="R1" s="4" t="s">
        <v>5</v>
      </c>
      <c r="S1" s="5" t="s">
        <v>2</v>
      </c>
      <c r="T1" s="6" t="s">
        <v>0</v>
      </c>
      <c r="U1" s="6" t="s">
        <v>1</v>
      </c>
    </row>
    <row r="2" spans="1:22" s="22" customFormat="1">
      <c r="A2" s="28"/>
      <c r="C2" s="23" t="s">
        <v>98</v>
      </c>
      <c r="D2" s="23"/>
      <c r="E2" s="23"/>
      <c r="F2" s="25"/>
      <c r="G2" s="25"/>
    </row>
    <row r="3" spans="1:22">
      <c r="A3" s="105">
        <v>1.0000000000000001E-5</v>
      </c>
      <c r="B3" s="7">
        <f t="shared" ref="B3:B66" si="0">V3+A3</f>
        <v>18614.564841261101</v>
      </c>
      <c r="C3" t="s">
        <v>106</v>
      </c>
      <c r="D3" t="s">
        <v>107</v>
      </c>
      <c r="E3" t="s">
        <v>108</v>
      </c>
      <c r="F3" s="26">
        <f t="shared" ref="F3:F66" si="1">COUNTIF(H3:O3,"&gt;1")</f>
        <v>2</v>
      </c>
      <c r="G3" s="26">
        <f t="shared" ref="G3:G66" si="2">COUNTIF(R3:U3,"&gt;1")</f>
        <v>2</v>
      </c>
      <c r="H3" s="8">
        <v>0</v>
      </c>
      <c r="I3" s="8">
        <v>0</v>
      </c>
      <c r="J3" s="8">
        <v>0</v>
      </c>
      <c r="K3" s="9">
        <f t="shared" ref="K3:K82" si="3">IF(ISERROR(VLOOKUP($C3,_Tri3,5,FALSE)),0,(VLOOKUP($C3,_Tri3,5,FALSE)))</f>
        <v>9999.9999999999982</v>
      </c>
      <c r="L3" s="9">
        <f t="shared" ref="L3:L82" si="4">IF(ISERROR(VLOOKUP($C3,_Tri4,5,FALSE)),0,(VLOOKUP($C3,_Tri4,5,FALSE)))</f>
        <v>0</v>
      </c>
      <c r="M3" s="9">
        <f t="shared" ref="M3:M82" si="5">IF(ISERROR(VLOOKUP($C3,_Tri5,5,FALSE)),0,(VLOOKUP($C3,_Tri5,5,FALSE)))</f>
        <v>0</v>
      </c>
      <c r="N3" s="9">
        <f t="shared" ref="N3:N34" si="6">IF(ISERROR(VLOOKUP($C3,_Tri6,5,FALSE)),0,(VLOOKUP($C3,_Tri6,5,FALSE)))</f>
        <v>0</v>
      </c>
      <c r="O3" s="9">
        <f t="shared" ref="O3:O82" si="7">IF(ISERROR(VLOOKUP($C3,_Tri8,5,FALSE)),0,(VLOOKUP($C3,_Tri8,5,FALSE)))</f>
        <v>8614.5648312611029</v>
      </c>
      <c r="P3" s="8">
        <f t="shared" ref="P3:P66" si="8">LARGE(H3:J3,2)</f>
        <v>0</v>
      </c>
      <c r="Q3" s="9">
        <f t="shared" ref="Q3:Q66" si="9">LARGE(K3:O3,3)</f>
        <v>0</v>
      </c>
      <c r="R3" s="7">
        <f t="shared" ref="R3:R66" si="10">LARGE(P3:Q3,1)</f>
        <v>0</v>
      </c>
      <c r="S3" s="8">
        <f t="shared" ref="S3:S66" si="11">LARGE(H3:J3,1)</f>
        <v>0</v>
      </c>
      <c r="T3" s="9">
        <f t="shared" ref="T3:T66" si="12">LARGE(K3:O3,1)</f>
        <v>9999.9999999999982</v>
      </c>
      <c r="U3" s="9">
        <f t="shared" ref="U3:U66" si="13">LARGE(K3:O3,2)</f>
        <v>8614.5648312611029</v>
      </c>
      <c r="V3" s="1">
        <f t="shared" ref="V3:V66" si="14">SUM(R3:U3)</f>
        <v>18614.564831261101</v>
      </c>
    </row>
    <row r="4" spans="1:22">
      <c r="A4" s="105">
        <v>1.1000000000000001E-5</v>
      </c>
      <c r="B4" s="7">
        <f t="shared" si="0"/>
        <v>1.1000000000000001E-5</v>
      </c>
      <c r="C4"/>
      <c r="D4"/>
      <c r="E4"/>
      <c r="F4" s="26">
        <f t="shared" si="1"/>
        <v>0</v>
      </c>
      <c r="G4" s="26">
        <f t="shared" si="2"/>
        <v>0</v>
      </c>
      <c r="H4" s="8">
        <v>0</v>
      </c>
      <c r="I4" s="8">
        <v>0</v>
      </c>
      <c r="J4" s="8">
        <v>0</v>
      </c>
      <c r="K4" s="9">
        <f t="shared" si="3"/>
        <v>0</v>
      </c>
      <c r="L4" s="9">
        <f t="shared" si="4"/>
        <v>0</v>
      </c>
      <c r="M4" s="9">
        <f t="shared" si="5"/>
        <v>0</v>
      </c>
      <c r="N4" s="9">
        <f t="shared" si="6"/>
        <v>0</v>
      </c>
      <c r="O4" s="9">
        <f t="shared" si="7"/>
        <v>0</v>
      </c>
      <c r="P4" s="8">
        <f t="shared" si="8"/>
        <v>0</v>
      </c>
      <c r="Q4" s="9">
        <f t="shared" si="9"/>
        <v>0</v>
      </c>
      <c r="R4" s="7">
        <f t="shared" si="10"/>
        <v>0</v>
      </c>
      <c r="S4" s="8">
        <f t="shared" si="11"/>
        <v>0</v>
      </c>
      <c r="T4" s="9">
        <f t="shared" si="12"/>
        <v>0</v>
      </c>
      <c r="U4" s="9">
        <f t="shared" si="13"/>
        <v>0</v>
      </c>
      <c r="V4" s="1">
        <f t="shared" si="14"/>
        <v>0</v>
      </c>
    </row>
    <row r="5" spans="1:22">
      <c r="A5" s="105">
        <v>1.2E-5</v>
      </c>
      <c r="B5" s="7">
        <f t="shared" si="0"/>
        <v>16548.070853239678</v>
      </c>
      <c r="C5" t="s">
        <v>109</v>
      </c>
      <c r="D5" t="s">
        <v>107</v>
      </c>
      <c r="E5" t="s">
        <v>110</v>
      </c>
      <c r="F5" s="26">
        <f t="shared" si="1"/>
        <v>2</v>
      </c>
      <c r="G5" s="26">
        <f t="shared" si="2"/>
        <v>2</v>
      </c>
      <c r="H5" s="8">
        <v>0</v>
      </c>
      <c r="I5" s="8">
        <v>0</v>
      </c>
      <c r="J5" s="8">
        <v>0</v>
      </c>
      <c r="K5" s="9">
        <f t="shared" si="3"/>
        <v>0</v>
      </c>
      <c r="L5" s="9">
        <f t="shared" si="4"/>
        <v>0</v>
      </c>
      <c r="M5" s="9">
        <f t="shared" si="5"/>
        <v>8725.4901960783882</v>
      </c>
      <c r="N5" s="9">
        <f t="shared" si="6"/>
        <v>0</v>
      </c>
      <c r="O5" s="9">
        <f t="shared" si="7"/>
        <v>7822.5806451612916</v>
      </c>
      <c r="P5" s="8">
        <f t="shared" si="8"/>
        <v>0</v>
      </c>
      <c r="Q5" s="9">
        <f t="shared" si="9"/>
        <v>0</v>
      </c>
      <c r="R5" s="7">
        <f t="shared" si="10"/>
        <v>0</v>
      </c>
      <c r="S5" s="8">
        <f t="shared" si="11"/>
        <v>0</v>
      </c>
      <c r="T5" s="9">
        <f t="shared" si="12"/>
        <v>8725.4901960783882</v>
      </c>
      <c r="U5" s="9">
        <f t="shared" si="13"/>
        <v>7822.5806451612916</v>
      </c>
      <c r="V5" s="1">
        <f t="shared" si="14"/>
        <v>16548.070841239678</v>
      </c>
    </row>
    <row r="6" spans="1:22">
      <c r="A6" s="105">
        <v>1.3000000000000001E-5</v>
      </c>
      <c r="B6" s="7">
        <f t="shared" si="0"/>
        <v>6889.2045584545476</v>
      </c>
      <c r="C6" t="s">
        <v>111</v>
      </c>
      <c r="D6" t="s">
        <v>107</v>
      </c>
      <c r="E6" t="s">
        <v>112</v>
      </c>
      <c r="F6" s="26">
        <f t="shared" si="1"/>
        <v>1</v>
      </c>
      <c r="G6" s="26">
        <f t="shared" si="2"/>
        <v>1</v>
      </c>
      <c r="H6" s="8">
        <v>0</v>
      </c>
      <c r="I6" s="8">
        <v>0</v>
      </c>
      <c r="J6" s="8">
        <v>0</v>
      </c>
      <c r="K6" s="9">
        <f t="shared" si="3"/>
        <v>0</v>
      </c>
      <c r="L6" s="9">
        <f t="shared" si="4"/>
        <v>0</v>
      </c>
      <c r="M6" s="9">
        <f t="shared" si="5"/>
        <v>0</v>
      </c>
      <c r="N6" s="9">
        <f t="shared" si="6"/>
        <v>0</v>
      </c>
      <c r="O6" s="9">
        <f t="shared" si="7"/>
        <v>6889.2045454545478</v>
      </c>
      <c r="P6" s="8">
        <f t="shared" si="8"/>
        <v>0</v>
      </c>
      <c r="Q6" s="9">
        <f t="shared" si="9"/>
        <v>0</v>
      </c>
      <c r="R6" s="7">
        <f t="shared" si="10"/>
        <v>0</v>
      </c>
      <c r="S6" s="8">
        <f t="shared" si="11"/>
        <v>0</v>
      </c>
      <c r="T6" s="9">
        <f t="shared" si="12"/>
        <v>6889.2045454545478</v>
      </c>
      <c r="U6" s="9">
        <f t="shared" si="13"/>
        <v>0</v>
      </c>
      <c r="V6" s="1">
        <f t="shared" si="14"/>
        <v>6889.2045454545478</v>
      </c>
    </row>
    <row r="7" spans="1:22">
      <c r="A7" s="105">
        <v>1.4000000000000001E-5</v>
      </c>
      <c r="B7" s="7">
        <f t="shared" si="0"/>
        <v>1.4000000000000001E-5</v>
      </c>
      <c r="C7"/>
      <c r="D7"/>
      <c r="E7"/>
      <c r="F7" s="26">
        <f t="shared" si="1"/>
        <v>0</v>
      </c>
      <c r="G7" s="26">
        <f t="shared" si="2"/>
        <v>0</v>
      </c>
      <c r="H7" s="8">
        <v>0</v>
      </c>
      <c r="I7" s="8">
        <v>0</v>
      </c>
      <c r="J7" s="8">
        <v>0</v>
      </c>
      <c r="K7" s="9">
        <f t="shared" si="3"/>
        <v>0</v>
      </c>
      <c r="L7" s="9">
        <f t="shared" si="4"/>
        <v>0</v>
      </c>
      <c r="M7" s="9">
        <f t="shared" si="5"/>
        <v>0</v>
      </c>
      <c r="N7" s="9">
        <f t="shared" si="6"/>
        <v>0</v>
      </c>
      <c r="O7" s="9">
        <f t="shared" si="7"/>
        <v>0</v>
      </c>
      <c r="P7" s="8">
        <f t="shared" si="8"/>
        <v>0</v>
      </c>
      <c r="Q7" s="9">
        <f t="shared" si="9"/>
        <v>0</v>
      </c>
      <c r="R7" s="7">
        <f t="shared" si="10"/>
        <v>0</v>
      </c>
      <c r="S7" s="8">
        <f t="shared" si="11"/>
        <v>0</v>
      </c>
      <c r="T7" s="9">
        <f t="shared" si="12"/>
        <v>0</v>
      </c>
      <c r="U7" s="9">
        <f t="shared" si="13"/>
        <v>0</v>
      </c>
      <c r="V7" s="1">
        <f t="shared" si="14"/>
        <v>0</v>
      </c>
    </row>
    <row r="8" spans="1:22">
      <c r="A8" s="105">
        <v>1.5E-5</v>
      </c>
      <c r="B8" s="7">
        <f t="shared" si="0"/>
        <v>1.5E-5</v>
      </c>
      <c r="C8"/>
      <c r="D8"/>
      <c r="E8"/>
      <c r="F8" s="26">
        <f t="shared" si="1"/>
        <v>0</v>
      </c>
      <c r="G8" s="26">
        <f t="shared" si="2"/>
        <v>0</v>
      </c>
      <c r="H8" s="8">
        <v>0</v>
      </c>
      <c r="I8" s="8">
        <v>0</v>
      </c>
      <c r="J8" s="8">
        <v>0</v>
      </c>
      <c r="K8" s="9">
        <f t="shared" si="3"/>
        <v>0</v>
      </c>
      <c r="L8" s="9">
        <f t="shared" si="4"/>
        <v>0</v>
      </c>
      <c r="M8" s="9">
        <f t="shared" si="5"/>
        <v>0</v>
      </c>
      <c r="N8" s="9">
        <f t="shared" si="6"/>
        <v>0</v>
      </c>
      <c r="O8" s="9">
        <f t="shared" si="7"/>
        <v>0</v>
      </c>
      <c r="P8" s="8">
        <f t="shared" si="8"/>
        <v>0</v>
      </c>
      <c r="Q8" s="9">
        <f t="shared" si="9"/>
        <v>0</v>
      </c>
      <c r="R8" s="7">
        <f t="shared" si="10"/>
        <v>0</v>
      </c>
      <c r="S8" s="8">
        <f t="shared" si="11"/>
        <v>0</v>
      </c>
      <c r="T8" s="9">
        <f t="shared" si="12"/>
        <v>0</v>
      </c>
      <c r="U8" s="9">
        <f t="shared" si="13"/>
        <v>0</v>
      </c>
      <c r="V8" s="1">
        <f t="shared" si="14"/>
        <v>0</v>
      </c>
    </row>
    <row r="9" spans="1:22">
      <c r="A9" s="105">
        <v>1.6000000000000003E-5</v>
      </c>
      <c r="B9" s="7">
        <f t="shared" si="0"/>
        <v>19221.11657413248</v>
      </c>
      <c r="C9" t="s">
        <v>116</v>
      </c>
      <c r="D9" t="s">
        <v>107</v>
      </c>
      <c r="E9">
        <v>0</v>
      </c>
      <c r="F9" s="26">
        <f t="shared" si="1"/>
        <v>2</v>
      </c>
      <c r="G9" s="26">
        <f t="shared" si="2"/>
        <v>2</v>
      </c>
      <c r="H9" s="8">
        <v>0</v>
      </c>
      <c r="I9" s="8">
        <v>0</v>
      </c>
      <c r="J9" s="8">
        <v>0</v>
      </c>
      <c r="K9" s="9">
        <f t="shared" si="3"/>
        <v>9683.54430379722</v>
      </c>
      <c r="L9" s="9">
        <f t="shared" si="4"/>
        <v>0</v>
      </c>
      <c r="M9" s="9">
        <f t="shared" si="5"/>
        <v>0</v>
      </c>
      <c r="N9" s="9">
        <f t="shared" si="6"/>
        <v>9537.5722543352585</v>
      </c>
      <c r="O9" s="9">
        <f t="shared" si="7"/>
        <v>0</v>
      </c>
      <c r="P9" s="8">
        <f t="shared" si="8"/>
        <v>0</v>
      </c>
      <c r="Q9" s="9">
        <f t="shared" si="9"/>
        <v>0</v>
      </c>
      <c r="R9" s="7">
        <f t="shared" si="10"/>
        <v>0</v>
      </c>
      <c r="S9" s="8">
        <f t="shared" si="11"/>
        <v>0</v>
      </c>
      <c r="T9" s="9">
        <f t="shared" si="12"/>
        <v>9683.54430379722</v>
      </c>
      <c r="U9" s="9">
        <f t="shared" si="13"/>
        <v>9537.5722543352585</v>
      </c>
      <c r="V9" s="1">
        <f t="shared" si="14"/>
        <v>19221.116558132479</v>
      </c>
    </row>
    <row r="10" spans="1:22">
      <c r="A10" s="105">
        <v>1.7E-5</v>
      </c>
      <c r="B10" s="7">
        <f t="shared" si="0"/>
        <v>1.7E-5</v>
      </c>
      <c r="C10"/>
      <c r="D10"/>
      <c r="E10"/>
      <c r="F10" s="26">
        <f t="shared" si="1"/>
        <v>0</v>
      </c>
      <c r="G10" s="26">
        <f t="shared" si="2"/>
        <v>0</v>
      </c>
      <c r="H10" s="8">
        <v>0</v>
      </c>
      <c r="I10" s="8">
        <v>0</v>
      </c>
      <c r="J10" s="8">
        <v>0</v>
      </c>
      <c r="K10" s="9">
        <f t="shared" si="3"/>
        <v>0</v>
      </c>
      <c r="L10" s="9">
        <f t="shared" si="4"/>
        <v>0</v>
      </c>
      <c r="M10" s="9">
        <f t="shared" si="5"/>
        <v>0</v>
      </c>
      <c r="N10" s="9">
        <f t="shared" si="6"/>
        <v>0</v>
      </c>
      <c r="O10" s="9">
        <f t="shared" si="7"/>
        <v>0</v>
      </c>
      <c r="P10" s="8">
        <f t="shared" si="8"/>
        <v>0</v>
      </c>
      <c r="Q10" s="9">
        <f t="shared" si="9"/>
        <v>0</v>
      </c>
      <c r="R10" s="7">
        <f t="shared" si="10"/>
        <v>0</v>
      </c>
      <c r="S10" s="8">
        <f t="shared" si="11"/>
        <v>0</v>
      </c>
      <c r="T10" s="9">
        <f t="shared" si="12"/>
        <v>0</v>
      </c>
      <c r="U10" s="9">
        <f t="shared" si="13"/>
        <v>0</v>
      </c>
      <c r="V10" s="1">
        <f t="shared" si="14"/>
        <v>0</v>
      </c>
    </row>
    <row r="11" spans="1:22">
      <c r="A11" s="105">
        <v>1.8E-5</v>
      </c>
      <c r="B11" s="7">
        <f t="shared" si="0"/>
        <v>26287.420435445354</v>
      </c>
      <c r="C11" t="s">
        <v>72</v>
      </c>
      <c r="D11" t="s">
        <v>107</v>
      </c>
      <c r="E11" t="s">
        <v>118</v>
      </c>
      <c r="F11" s="26">
        <f t="shared" si="1"/>
        <v>4</v>
      </c>
      <c r="G11" s="26">
        <f t="shared" si="2"/>
        <v>3</v>
      </c>
      <c r="H11" s="8">
        <v>0</v>
      </c>
      <c r="I11" s="8">
        <v>0</v>
      </c>
      <c r="J11" s="8">
        <v>0</v>
      </c>
      <c r="K11" s="9">
        <f t="shared" si="3"/>
        <v>7688.4422110551031</v>
      </c>
      <c r="L11" s="9">
        <f t="shared" si="4"/>
        <v>0</v>
      </c>
      <c r="M11" s="9">
        <f t="shared" si="5"/>
        <v>9222.7979274611771</v>
      </c>
      <c r="N11" s="9">
        <f t="shared" si="6"/>
        <v>8745.5830388692575</v>
      </c>
      <c r="O11" s="9">
        <f t="shared" si="7"/>
        <v>8319.0394511149243</v>
      </c>
      <c r="P11" s="8">
        <f t="shared" si="8"/>
        <v>0</v>
      </c>
      <c r="Q11" s="9">
        <f t="shared" si="9"/>
        <v>8319.0394511149243</v>
      </c>
      <c r="R11" s="7">
        <f t="shared" si="10"/>
        <v>8319.0394511149243</v>
      </c>
      <c r="S11" s="8">
        <f t="shared" si="11"/>
        <v>0</v>
      </c>
      <c r="T11" s="9">
        <f t="shared" si="12"/>
        <v>9222.7979274611771</v>
      </c>
      <c r="U11" s="9">
        <f t="shared" si="13"/>
        <v>8745.5830388692575</v>
      </c>
      <c r="V11" s="1">
        <f t="shared" si="14"/>
        <v>26287.420417445355</v>
      </c>
    </row>
    <row r="12" spans="1:22">
      <c r="A12" s="105">
        <v>1.9000000000000001E-5</v>
      </c>
      <c r="B12" s="7">
        <f t="shared" si="0"/>
        <v>25057.218687942295</v>
      </c>
      <c r="C12" t="s">
        <v>74</v>
      </c>
      <c r="D12" t="s">
        <v>107</v>
      </c>
      <c r="E12" t="s">
        <v>119</v>
      </c>
      <c r="F12" s="26">
        <f t="shared" si="1"/>
        <v>4</v>
      </c>
      <c r="G12" s="26">
        <f t="shared" si="2"/>
        <v>3</v>
      </c>
      <c r="H12" s="8">
        <v>0</v>
      </c>
      <c r="I12" s="8">
        <v>0</v>
      </c>
      <c r="J12" s="8">
        <v>0</v>
      </c>
      <c r="K12" s="9">
        <f t="shared" si="3"/>
        <v>8010.4712041883495</v>
      </c>
      <c r="L12" s="9">
        <f t="shared" si="4"/>
        <v>0</v>
      </c>
      <c r="M12" s="9">
        <f t="shared" si="5"/>
        <v>8585.2090032154811</v>
      </c>
      <c r="N12" s="9">
        <f t="shared" si="6"/>
        <v>8461.5384615384628</v>
      </c>
      <c r="O12" s="9">
        <f t="shared" si="7"/>
        <v>7566.3026521060856</v>
      </c>
      <c r="P12" s="8">
        <f t="shared" si="8"/>
        <v>0</v>
      </c>
      <c r="Q12" s="9">
        <f t="shared" si="9"/>
        <v>8010.4712041883495</v>
      </c>
      <c r="R12" s="7">
        <f t="shared" si="10"/>
        <v>8010.4712041883495</v>
      </c>
      <c r="S12" s="8">
        <f t="shared" si="11"/>
        <v>0</v>
      </c>
      <c r="T12" s="9">
        <f t="shared" si="12"/>
        <v>8585.2090032154811</v>
      </c>
      <c r="U12" s="9">
        <f t="shared" si="13"/>
        <v>8461.5384615384628</v>
      </c>
      <c r="V12" s="1">
        <f t="shared" si="14"/>
        <v>25057.218668942296</v>
      </c>
    </row>
    <row r="13" spans="1:22">
      <c r="A13" s="105">
        <v>1.9999999999999998E-5</v>
      </c>
      <c r="B13" s="7">
        <f t="shared" si="0"/>
        <v>1.9999999999999998E-5</v>
      </c>
      <c r="C13"/>
      <c r="D13"/>
      <c r="E13"/>
      <c r="F13" s="26">
        <f t="shared" si="1"/>
        <v>0</v>
      </c>
      <c r="G13" s="26">
        <f t="shared" si="2"/>
        <v>0</v>
      </c>
      <c r="H13" s="8">
        <v>0</v>
      </c>
      <c r="I13" s="8">
        <v>0</v>
      </c>
      <c r="J13" s="8">
        <v>0</v>
      </c>
      <c r="K13" s="9">
        <f t="shared" si="3"/>
        <v>0</v>
      </c>
      <c r="L13" s="9">
        <f t="shared" si="4"/>
        <v>0</v>
      </c>
      <c r="M13" s="9">
        <f t="shared" si="5"/>
        <v>0</v>
      </c>
      <c r="N13" s="9">
        <f t="shared" si="6"/>
        <v>0</v>
      </c>
      <c r="O13" s="9">
        <f t="shared" si="7"/>
        <v>0</v>
      </c>
      <c r="P13" s="8">
        <f t="shared" si="8"/>
        <v>0</v>
      </c>
      <c r="Q13" s="9">
        <f t="shared" si="9"/>
        <v>0</v>
      </c>
      <c r="R13" s="7">
        <f t="shared" si="10"/>
        <v>0</v>
      </c>
      <c r="S13" s="8">
        <f t="shared" si="11"/>
        <v>0</v>
      </c>
      <c r="T13" s="9">
        <f t="shared" si="12"/>
        <v>0</v>
      </c>
      <c r="U13" s="9">
        <f t="shared" si="13"/>
        <v>0</v>
      </c>
      <c r="V13" s="1">
        <f t="shared" si="14"/>
        <v>0</v>
      </c>
    </row>
    <row r="14" spans="1:22">
      <c r="A14" s="105">
        <v>2.1000000000000002E-5</v>
      </c>
      <c r="B14" s="7">
        <f t="shared" si="0"/>
        <v>26829.612610532877</v>
      </c>
      <c r="C14" t="s">
        <v>120</v>
      </c>
      <c r="D14" t="s">
        <v>107</v>
      </c>
      <c r="E14" t="s">
        <v>121</v>
      </c>
      <c r="F14" s="26">
        <f t="shared" si="1"/>
        <v>3</v>
      </c>
      <c r="G14" s="26">
        <f t="shared" si="2"/>
        <v>3</v>
      </c>
      <c r="H14" s="8">
        <v>0</v>
      </c>
      <c r="I14" s="8">
        <v>0</v>
      </c>
      <c r="J14" s="8">
        <v>0</v>
      </c>
      <c r="K14" s="9">
        <f t="shared" si="3"/>
        <v>8709.6774193545971</v>
      </c>
      <c r="L14" s="9">
        <f t="shared" si="4"/>
        <v>8119.9351701782789</v>
      </c>
      <c r="M14" s="9">
        <f t="shared" si="5"/>
        <v>10000</v>
      </c>
      <c r="N14" s="9">
        <f t="shared" si="6"/>
        <v>0</v>
      </c>
      <c r="O14" s="9">
        <f t="shared" si="7"/>
        <v>0</v>
      </c>
      <c r="P14" s="8">
        <f t="shared" si="8"/>
        <v>0</v>
      </c>
      <c r="Q14" s="9">
        <f t="shared" si="9"/>
        <v>8119.9351701782789</v>
      </c>
      <c r="R14" s="7">
        <f t="shared" si="10"/>
        <v>8119.9351701782789</v>
      </c>
      <c r="S14" s="8">
        <f t="shared" si="11"/>
        <v>0</v>
      </c>
      <c r="T14" s="9">
        <f t="shared" si="12"/>
        <v>10000</v>
      </c>
      <c r="U14" s="9">
        <f t="shared" si="13"/>
        <v>8709.6774193545971</v>
      </c>
      <c r="V14" s="1">
        <f t="shared" si="14"/>
        <v>26829.612589532877</v>
      </c>
    </row>
    <row r="15" spans="1:22">
      <c r="A15" s="105">
        <v>2.1999999999999999E-5</v>
      </c>
      <c r="B15" s="7">
        <f t="shared" si="0"/>
        <v>2.1999999999999999E-5</v>
      </c>
      <c r="C15"/>
      <c r="D15"/>
      <c r="E15"/>
      <c r="F15" s="26">
        <f t="shared" si="1"/>
        <v>0</v>
      </c>
      <c r="G15" s="26">
        <f t="shared" si="2"/>
        <v>0</v>
      </c>
      <c r="H15" s="8">
        <v>0</v>
      </c>
      <c r="I15" s="8">
        <v>0</v>
      </c>
      <c r="J15" s="8">
        <v>0</v>
      </c>
      <c r="K15" s="9">
        <f t="shared" si="3"/>
        <v>0</v>
      </c>
      <c r="L15" s="9">
        <f t="shared" si="4"/>
        <v>0</v>
      </c>
      <c r="M15" s="9">
        <f t="shared" si="5"/>
        <v>0</v>
      </c>
      <c r="N15" s="9">
        <f t="shared" si="6"/>
        <v>0</v>
      </c>
      <c r="O15" s="9">
        <f t="shared" si="7"/>
        <v>0</v>
      </c>
      <c r="P15" s="8">
        <f t="shared" si="8"/>
        <v>0</v>
      </c>
      <c r="Q15" s="9">
        <f t="shared" si="9"/>
        <v>0</v>
      </c>
      <c r="R15" s="7">
        <f t="shared" si="10"/>
        <v>0</v>
      </c>
      <c r="S15" s="8">
        <f t="shared" si="11"/>
        <v>0</v>
      </c>
      <c r="T15" s="9">
        <f t="shared" si="12"/>
        <v>0</v>
      </c>
      <c r="U15" s="9">
        <f t="shared" si="13"/>
        <v>0</v>
      </c>
      <c r="V15" s="1">
        <f t="shared" si="14"/>
        <v>0</v>
      </c>
    </row>
    <row r="16" spans="1:22">
      <c r="A16" s="105">
        <v>2.3E-5</v>
      </c>
      <c r="B16" s="7">
        <f t="shared" si="0"/>
        <v>2.3E-5</v>
      </c>
      <c r="C16"/>
      <c r="D16"/>
      <c r="E16"/>
      <c r="F16" s="26">
        <f t="shared" si="1"/>
        <v>0</v>
      </c>
      <c r="G16" s="26">
        <f t="shared" si="2"/>
        <v>0</v>
      </c>
      <c r="H16" s="8">
        <v>0</v>
      </c>
      <c r="I16" s="8">
        <v>0</v>
      </c>
      <c r="J16" s="8">
        <v>0</v>
      </c>
      <c r="K16" s="9">
        <f t="shared" si="3"/>
        <v>0</v>
      </c>
      <c r="L16" s="9">
        <f t="shared" si="4"/>
        <v>0</v>
      </c>
      <c r="M16" s="9">
        <f t="shared" si="5"/>
        <v>0</v>
      </c>
      <c r="N16" s="9">
        <f t="shared" si="6"/>
        <v>0</v>
      </c>
      <c r="O16" s="9">
        <f t="shared" si="7"/>
        <v>0</v>
      </c>
      <c r="P16" s="8">
        <f t="shared" si="8"/>
        <v>0</v>
      </c>
      <c r="Q16" s="9">
        <f t="shared" si="9"/>
        <v>0</v>
      </c>
      <c r="R16" s="7">
        <f t="shared" si="10"/>
        <v>0</v>
      </c>
      <c r="S16" s="8">
        <f t="shared" si="11"/>
        <v>0</v>
      </c>
      <c r="T16" s="9">
        <f t="shared" si="12"/>
        <v>0</v>
      </c>
      <c r="U16" s="9">
        <f t="shared" si="13"/>
        <v>0</v>
      </c>
      <c r="V16" s="1">
        <f t="shared" si="14"/>
        <v>0</v>
      </c>
    </row>
    <row r="17" spans="1:22">
      <c r="A17" s="105">
        <v>2.4000000000000001E-5</v>
      </c>
      <c r="B17" s="7">
        <f t="shared" si="0"/>
        <v>28357.308284946263</v>
      </c>
      <c r="C17" t="s">
        <v>123</v>
      </c>
      <c r="D17" t="s">
        <v>107</v>
      </c>
      <c r="E17" t="s">
        <v>124</v>
      </c>
      <c r="F17" s="26">
        <f t="shared" si="1"/>
        <v>5</v>
      </c>
      <c r="G17" s="26">
        <f t="shared" si="2"/>
        <v>3</v>
      </c>
      <c r="H17" s="8">
        <v>0</v>
      </c>
      <c r="I17" s="8">
        <v>0</v>
      </c>
      <c r="J17" s="8">
        <v>0</v>
      </c>
      <c r="K17" s="9">
        <f t="shared" si="3"/>
        <v>9017.6817288799521</v>
      </c>
      <c r="L17" s="9">
        <f t="shared" si="4"/>
        <v>9043.3212996389902</v>
      </c>
      <c r="M17" s="9">
        <f t="shared" si="5"/>
        <v>9569.892473118296</v>
      </c>
      <c r="N17" s="9">
        <f t="shared" si="6"/>
        <v>9744.0944881889773</v>
      </c>
      <c r="O17" s="9">
        <f t="shared" si="7"/>
        <v>8866.5447897623417</v>
      </c>
      <c r="P17" s="8">
        <f t="shared" si="8"/>
        <v>0</v>
      </c>
      <c r="Q17" s="9">
        <f t="shared" si="9"/>
        <v>9043.3212996389902</v>
      </c>
      <c r="R17" s="7">
        <f t="shared" si="10"/>
        <v>9043.3212996389902</v>
      </c>
      <c r="S17" s="8">
        <f t="shared" si="11"/>
        <v>0</v>
      </c>
      <c r="T17" s="9">
        <f t="shared" si="12"/>
        <v>9744.0944881889773</v>
      </c>
      <c r="U17" s="9">
        <f t="shared" si="13"/>
        <v>9569.892473118296</v>
      </c>
      <c r="V17" s="1">
        <f t="shared" si="14"/>
        <v>28357.308260946262</v>
      </c>
    </row>
    <row r="18" spans="1:22">
      <c r="A18" s="105">
        <v>2.4999999999999998E-5</v>
      </c>
      <c r="B18" s="7">
        <f t="shared" si="0"/>
        <v>28003.173551006847</v>
      </c>
      <c r="C18" t="s">
        <v>73</v>
      </c>
      <c r="D18" t="s">
        <v>107</v>
      </c>
      <c r="E18" t="s">
        <v>119</v>
      </c>
      <c r="F18" s="26">
        <f t="shared" si="1"/>
        <v>4</v>
      </c>
      <c r="G18" s="26">
        <f t="shared" si="2"/>
        <v>3</v>
      </c>
      <c r="H18" s="8">
        <v>0</v>
      </c>
      <c r="I18" s="8">
        <v>0</v>
      </c>
      <c r="J18" s="8">
        <v>0</v>
      </c>
      <c r="K18" s="9">
        <f t="shared" si="3"/>
        <v>9329.268292682822</v>
      </c>
      <c r="L18" s="9">
        <f t="shared" si="4"/>
        <v>9010.7913669064728</v>
      </c>
      <c r="M18" s="9">
        <f t="shared" si="5"/>
        <v>0</v>
      </c>
      <c r="N18" s="9">
        <f t="shared" si="6"/>
        <v>9574.468085106384</v>
      </c>
      <c r="O18" s="9">
        <f t="shared" si="7"/>
        <v>9099.4371482176393</v>
      </c>
      <c r="P18" s="8">
        <f t="shared" si="8"/>
        <v>0</v>
      </c>
      <c r="Q18" s="9">
        <f t="shared" si="9"/>
        <v>9099.4371482176393</v>
      </c>
      <c r="R18" s="7">
        <f t="shared" si="10"/>
        <v>9099.4371482176393</v>
      </c>
      <c r="S18" s="8">
        <f t="shared" si="11"/>
        <v>0</v>
      </c>
      <c r="T18" s="9">
        <f t="shared" si="12"/>
        <v>9574.468085106384</v>
      </c>
      <c r="U18" s="9">
        <f t="shared" si="13"/>
        <v>9329.268292682822</v>
      </c>
      <c r="V18" s="1">
        <f t="shared" si="14"/>
        <v>28003.173526006845</v>
      </c>
    </row>
    <row r="19" spans="1:22">
      <c r="A19" s="105">
        <v>2.6000000000000002E-5</v>
      </c>
      <c r="B19" s="7">
        <f t="shared" si="0"/>
        <v>2.6000000000000002E-5</v>
      </c>
      <c r="C19"/>
      <c r="D19"/>
      <c r="E19"/>
      <c r="F19" s="26">
        <f t="shared" si="1"/>
        <v>0</v>
      </c>
      <c r="G19" s="26">
        <f t="shared" si="2"/>
        <v>0</v>
      </c>
      <c r="H19" s="8">
        <v>0</v>
      </c>
      <c r="I19" s="8">
        <v>0</v>
      </c>
      <c r="J19" s="8">
        <v>0</v>
      </c>
      <c r="K19" s="9">
        <f t="shared" si="3"/>
        <v>0</v>
      </c>
      <c r="L19" s="9">
        <f t="shared" si="4"/>
        <v>0</v>
      </c>
      <c r="M19" s="9">
        <f t="shared" si="5"/>
        <v>0</v>
      </c>
      <c r="N19" s="9">
        <f t="shared" si="6"/>
        <v>0</v>
      </c>
      <c r="O19" s="9">
        <f t="shared" si="7"/>
        <v>0</v>
      </c>
      <c r="P19" s="8">
        <f t="shared" si="8"/>
        <v>0</v>
      </c>
      <c r="Q19" s="9">
        <f t="shared" si="9"/>
        <v>0</v>
      </c>
      <c r="R19" s="7">
        <f t="shared" si="10"/>
        <v>0</v>
      </c>
      <c r="S19" s="8">
        <f t="shared" si="11"/>
        <v>0</v>
      </c>
      <c r="T19" s="9">
        <f t="shared" si="12"/>
        <v>0</v>
      </c>
      <c r="U19" s="9">
        <f t="shared" si="13"/>
        <v>0</v>
      </c>
      <c r="V19" s="1">
        <f t="shared" si="14"/>
        <v>0</v>
      </c>
    </row>
    <row r="20" spans="1:22" ht="13.5" customHeight="1">
      <c r="A20" s="105">
        <v>2.6999999999999999E-5</v>
      </c>
      <c r="B20" s="7">
        <f t="shared" si="0"/>
        <v>2.6999999999999999E-5</v>
      </c>
      <c r="C20"/>
      <c r="D20"/>
      <c r="E20"/>
      <c r="F20" s="26">
        <f t="shared" si="1"/>
        <v>0</v>
      </c>
      <c r="G20" s="26">
        <f t="shared" si="2"/>
        <v>0</v>
      </c>
      <c r="H20" s="8">
        <v>0</v>
      </c>
      <c r="I20" s="8">
        <v>0</v>
      </c>
      <c r="J20" s="8">
        <v>0</v>
      </c>
      <c r="K20" s="9">
        <f t="shared" si="3"/>
        <v>0</v>
      </c>
      <c r="L20" s="9">
        <f t="shared" si="4"/>
        <v>0</v>
      </c>
      <c r="M20" s="9">
        <f t="shared" si="5"/>
        <v>0</v>
      </c>
      <c r="N20" s="9">
        <f t="shared" si="6"/>
        <v>0</v>
      </c>
      <c r="O20" s="9">
        <f t="shared" si="7"/>
        <v>0</v>
      </c>
      <c r="P20" s="8">
        <f t="shared" si="8"/>
        <v>0</v>
      </c>
      <c r="Q20" s="9">
        <f t="shared" si="9"/>
        <v>0</v>
      </c>
      <c r="R20" s="7">
        <f t="shared" si="10"/>
        <v>0</v>
      </c>
      <c r="S20" s="8">
        <f t="shared" si="11"/>
        <v>0</v>
      </c>
      <c r="T20" s="9">
        <f t="shared" si="12"/>
        <v>0</v>
      </c>
      <c r="U20" s="9">
        <f t="shared" si="13"/>
        <v>0</v>
      </c>
      <c r="V20" s="1">
        <f t="shared" si="14"/>
        <v>0</v>
      </c>
    </row>
    <row r="21" spans="1:22">
      <c r="A21" s="105">
        <v>2.8000000000000003E-5</v>
      </c>
      <c r="B21" s="7">
        <f t="shared" si="0"/>
        <v>2.8000000000000003E-5</v>
      </c>
      <c r="C21"/>
      <c r="D21"/>
      <c r="E21"/>
      <c r="F21" s="26">
        <f t="shared" si="1"/>
        <v>0</v>
      </c>
      <c r="G21" s="26">
        <f t="shared" si="2"/>
        <v>0</v>
      </c>
      <c r="H21" s="8">
        <v>0</v>
      </c>
      <c r="I21" s="8">
        <v>0</v>
      </c>
      <c r="J21" s="8">
        <v>0</v>
      </c>
      <c r="K21" s="9">
        <f t="shared" si="3"/>
        <v>0</v>
      </c>
      <c r="L21" s="9">
        <f t="shared" si="4"/>
        <v>0</v>
      </c>
      <c r="M21" s="9">
        <f t="shared" si="5"/>
        <v>0</v>
      </c>
      <c r="N21" s="9">
        <f t="shared" si="6"/>
        <v>0</v>
      </c>
      <c r="O21" s="9">
        <f t="shared" si="7"/>
        <v>0</v>
      </c>
      <c r="P21" s="8">
        <f t="shared" si="8"/>
        <v>0</v>
      </c>
      <c r="Q21" s="9">
        <f t="shared" si="9"/>
        <v>0</v>
      </c>
      <c r="R21" s="7">
        <f t="shared" si="10"/>
        <v>0</v>
      </c>
      <c r="S21" s="8">
        <f t="shared" si="11"/>
        <v>0</v>
      </c>
      <c r="T21" s="9">
        <f t="shared" si="12"/>
        <v>0</v>
      </c>
      <c r="U21" s="9">
        <f t="shared" si="13"/>
        <v>0</v>
      </c>
      <c r="V21" s="1">
        <f t="shared" si="14"/>
        <v>0</v>
      </c>
    </row>
    <row r="22" spans="1:22">
      <c r="A22" s="105">
        <v>2.9E-5</v>
      </c>
      <c r="B22" s="7">
        <f t="shared" si="0"/>
        <v>2.9E-5</v>
      </c>
      <c r="C22"/>
      <c r="D22"/>
      <c r="E22"/>
      <c r="F22" s="26">
        <f t="shared" si="1"/>
        <v>0</v>
      </c>
      <c r="G22" s="26">
        <f t="shared" si="2"/>
        <v>0</v>
      </c>
      <c r="H22" s="8">
        <v>0</v>
      </c>
      <c r="I22" s="8">
        <v>0</v>
      </c>
      <c r="J22" s="8">
        <v>0</v>
      </c>
      <c r="K22" s="9">
        <f t="shared" si="3"/>
        <v>0</v>
      </c>
      <c r="L22" s="9">
        <f t="shared" si="4"/>
        <v>0</v>
      </c>
      <c r="M22" s="9">
        <f t="shared" si="5"/>
        <v>0</v>
      </c>
      <c r="N22" s="9">
        <f t="shared" si="6"/>
        <v>0</v>
      </c>
      <c r="O22" s="9">
        <f t="shared" si="7"/>
        <v>0</v>
      </c>
      <c r="P22" s="8">
        <f t="shared" si="8"/>
        <v>0</v>
      </c>
      <c r="Q22" s="9">
        <f t="shared" si="9"/>
        <v>0</v>
      </c>
      <c r="R22" s="7">
        <f t="shared" si="10"/>
        <v>0</v>
      </c>
      <c r="S22" s="8">
        <f t="shared" si="11"/>
        <v>0</v>
      </c>
      <c r="T22" s="9">
        <f t="shared" si="12"/>
        <v>0</v>
      </c>
      <c r="U22" s="9">
        <f t="shared" si="13"/>
        <v>0</v>
      </c>
      <c r="V22" s="1">
        <f t="shared" si="14"/>
        <v>0</v>
      </c>
    </row>
    <row r="23" spans="1:22">
      <c r="A23" s="105">
        <v>2.9999999999999997E-5</v>
      </c>
      <c r="B23" s="7">
        <f t="shared" si="0"/>
        <v>12062.428987786152</v>
      </c>
      <c r="C23" t="s">
        <v>76</v>
      </c>
      <c r="D23" t="s">
        <v>107</v>
      </c>
      <c r="E23" t="s">
        <v>118</v>
      </c>
      <c r="F23" s="26">
        <f t="shared" si="1"/>
        <v>2</v>
      </c>
      <c r="G23" s="26">
        <f t="shared" si="2"/>
        <v>2</v>
      </c>
      <c r="H23" s="8">
        <v>0</v>
      </c>
      <c r="I23" s="8">
        <v>0</v>
      </c>
      <c r="J23" s="8">
        <v>0</v>
      </c>
      <c r="K23" s="9">
        <f t="shared" si="3"/>
        <v>6169.3548387096007</v>
      </c>
      <c r="L23" s="9">
        <f t="shared" si="4"/>
        <v>0</v>
      </c>
      <c r="M23" s="9">
        <f t="shared" si="5"/>
        <v>0</v>
      </c>
      <c r="N23" s="9">
        <f t="shared" si="6"/>
        <v>0</v>
      </c>
      <c r="O23" s="9">
        <f t="shared" si="7"/>
        <v>5893.0741190765511</v>
      </c>
      <c r="P23" s="8">
        <f t="shared" si="8"/>
        <v>0</v>
      </c>
      <c r="Q23" s="9">
        <f t="shared" si="9"/>
        <v>0</v>
      </c>
      <c r="R23" s="7">
        <f t="shared" si="10"/>
        <v>0</v>
      </c>
      <c r="S23" s="8">
        <f t="shared" si="11"/>
        <v>0</v>
      </c>
      <c r="T23" s="9">
        <f t="shared" si="12"/>
        <v>6169.3548387096007</v>
      </c>
      <c r="U23" s="9">
        <f t="shared" si="13"/>
        <v>5893.0741190765511</v>
      </c>
      <c r="V23" s="1">
        <f t="shared" si="14"/>
        <v>12062.428957786153</v>
      </c>
    </row>
    <row r="24" spans="1:22">
      <c r="A24" s="105">
        <v>3.1000000000000001E-5</v>
      </c>
      <c r="B24" s="7">
        <f t="shared" si="0"/>
        <v>3.1000000000000001E-5</v>
      </c>
      <c r="C24"/>
      <c r="D24"/>
      <c r="E24"/>
      <c r="F24" s="26">
        <f t="shared" si="1"/>
        <v>0</v>
      </c>
      <c r="G24" s="26">
        <f t="shared" si="2"/>
        <v>0</v>
      </c>
      <c r="H24" s="8">
        <v>0</v>
      </c>
      <c r="I24" s="8">
        <v>0</v>
      </c>
      <c r="J24" s="8">
        <v>0</v>
      </c>
      <c r="K24" s="9">
        <f t="shared" si="3"/>
        <v>0</v>
      </c>
      <c r="L24" s="9">
        <f t="shared" si="4"/>
        <v>0</v>
      </c>
      <c r="M24" s="9">
        <f t="shared" si="5"/>
        <v>0</v>
      </c>
      <c r="N24" s="9">
        <f t="shared" si="6"/>
        <v>0</v>
      </c>
      <c r="O24" s="9">
        <f t="shared" si="7"/>
        <v>0</v>
      </c>
      <c r="P24" s="8">
        <f t="shared" si="8"/>
        <v>0</v>
      </c>
      <c r="Q24" s="9">
        <f t="shared" si="9"/>
        <v>0</v>
      </c>
      <c r="R24" s="7">
        <f t="shared" si="10"/>
        <v>0</v>
      </c>
      <c r="S24" s="8">
        <f t="shared" si="11"/>
        <v>0</v>
      </c>
      <c r="T24" s="9">
        <f t="shared" si="12"/>
        <v>0</v>
      </c>
      <c r="U24" s="9">
        <f t="shared" si="13"/>
        <v>0</v>
      </c>
      <c r="V24" s="1">
        <f t="shared" si="14"/>
        <v>0</v>
      </c>
    </row>
    <row r="25" spans="1:22">
      <c r="A25" s="105">
        <v>3.1999999999999999E-5</v>
      </c>
      <c r="B25" s="7">
        <f t="shared" si="0"/>
        <v>3.1999999999999999E-5</v>
      </c>
      <c r="C25"/>
      <c r="D25"/>
      <c r="E25"/>
      <c r="F25" s="26">
        <f t="shared" si="1"/>
        <v>0</v>
      </c>
      <c r="G25" s="26">
        <f t="shared" si="2"/>
        <v>0</v>
      </c>
      <c r="H25" s="8">
        <v>0</v>
      </c>
      <c r="I25" s="8">
        <v>0</v>
      </c>
      <c r="J25" s="8">
        <v>0</v>
      </c>
      <c r="K25" s="9">
        <f t="shared" si="3"/>
        <v>0</v>
      </c>
      <c r="L25" s="9">
        <f t="shared" si="4"/>
        <v>0</v>
      </c>
      <c r="M25" s="9">
        <f t="shared" si="5"/>
        <v>0</v>
      </c>
      <c r="N25" s="9">
        <f t="shared" si="6"/>
        <v>0</v>
      </c>
      <c r="O25" s="9">
        <f t="shared" si="7"/>
        <v>0</v>
      </c>
      <c r="P25" s="8">
        <f t="shared" si="8"/>
        <v>0</v>
      </c>
      <c r="Q25" s="9">
        <f t="shared" si="9"/>
        <v>0</v>
      </c>
      <c r="R25" s="7">
        <f t="shared" si="10"/>
        <v>0</v>
      </c>
      <c r="S25" s="8">
        <f t="shared" si="11"/>
        <v>0</v>
      </c>
      <c r="T25" s="9">
        <f t="shared" si="12"/>
        <v>0</v>
      </c>
      <c r="U25" s="9">
        <f t="shared" si="13"/>
        <v>0</v>
      </c>
      <c r="V25" s="1">
        <f t="shared" si="14"/>
        <v>0</v>
      </c>
    </row>
    <row r="26" spans="1:22">
      <c r="A26" s="105">
        <v>3.3000000000000003E-5</v>
      </c>
      <c r="B26" s="7">
        <f t="shared" si="0"/>
        <v>3.3000000000000003E-5</v>
      </c>
      <c r="C26"/>
      <c r="D26"/>
      <c r="E26"/>
      <c r="F26" s="26">
        <f t="shared" si="1"/>
        <v>0</v>
      </c>
      <c r="G26" s="26">
        <f t="shared" si="2"/>
        <v>0</v>
      </c>
      <c r="H26" s="8">
        <v>0</v>
      </c>
      <c r="I26" s="8">
        <v>0</v>
      </c>
      <c r="J26" s="8">
        <v>0</v>
      </c>
      <c r="K26" s="9">
        <f t="shared" si="3"/>
        <v>0</v>
      </c>
      <c r="L26" s="9">
        <f t="shared" si="4"/>
        <v>0</v>
      </c>
      <c r="M26" s="9">
        <f t="shared" si="5"/>
        <v>0</v>
      </c>
      <c r="N26" s="9">
        <f t="shared" si="6"/>
        <v>0</v>
      </c>
      <c r="O26" s="9">
        <f t="shared" si="7"/>
        <v>0</v>
      </c>
      <c r="P26" s="8">
        <f t="shared" si="8"/>
        <v>0</v>
      </c>
      <c r="Q26" s="9">
        <f t="shared" si="9"/>
        <v>0</v>
      </c>
      <c r="R26" s="7">
        <f t="shared" si="10"/>
        <v>0</v>
      </c>
      <c r="S26" s="8">
        <f t="shared" si="11"/>
        <v>0</v>
      </c>
      <c r="T26" s="9">
        <f t="shared" si="12"/>
        <v>0</v>
      </c>
      <c r="U26" s="9">
        <f t="shared" si="13"/>
        <v>0</v>
      </c>
      <c r="V26" s="1">
        <f t="shared" si="14"/>
        <v>0</v>
      </c>
    </row>
    <row r="27" spans="1:22">
      <c r="A27" s="105">
        <v>3.4E-5</v>
      </c>
      <c r="B27" s="7">
        <f t="shared" si="0"/>
        <v>19642.857176856825</v>
      </c>
      <c r="C27" t="s">
        <v>129</v>
      </c>
      <c r="D27" t="s">
        <v>107</v>
      </c>
      <c r="E27" t="s">
        <v>124</v>
      </c>
      <c r="F27" s="26">
        <f t="shared" si="1"/>
        <v>2</v>
      </c>
      <c r="G27" s="26">
        <f t="shared" si="2"/>
        <v>2</v>
      </c>
      <c r="H27" s="8">
        <v>0</v>
      </c>
      <c r="I27" s="8">
        <v>0</v>
      </c>
      <c r="J27" s="8">
        <v>0</v>
      </c>
      <c r="K27" s="9">
        <f t="shared" si="3"/>
        <v>9642.8571428568266</v>
      </c>
      <c r="L27" s="9">
        <f t="shared" si="4"/>
        <v>0</v>
      </c>
      <c r="M27" s="9">
        <f t="shared" si="5"/>
        <v>0</v>
      </c>
      <c r="N27" s="9">
        <f t="shared" si="6"/>
        <v>10000</v>
      </c>
      <c r="O27" s="9">
        <f t="shared" si="7"/>
        <v>0</v>
      </c>
      <c r="P27" s="8">
        <f t="shared" si="8"/>
        <v>0</v>
      </c>
      <c r="Q27" s="9">
        <f t="shared" si="9"/>
        <v>0</v>
      </c>
      <c r="R27" s="7">
        <f t="shared" si="10"/>
        <v>0</v>
      </c>
      <c r="S27" s="8">
        <f t="shared" si="11"/>
        <v>0</v>
      </c>
      <c r="T27" s="9">
        <f t="shared" si="12"/>
        <v>10000</v>
      </c>
      <c r="U27" s="9">
        <f t="shared" si="13"/>
        <v>9642.8571428568266</v>
      </c>
      <c r="V27" s="1">
        <f t="shared" si="14"/>
        <v>19642.857142856825</v>
      </c>
    </row>
    <row r="28" spans="1:22">
      <c r="A28" s="105">
        <v>3.4999999999999997E-5</v>
      </c>
      <c r="B28" s="7">
        <f t="shared" si="0"/>
        <v>3.4999999999999997E-5</v>
      </c>
      <c r="C28"/>
      <c r="D28"/>
      <c r="E28"/>
      <c r="F28" s="26">
        <f t="shared" si="1"/>
        <v>0</v>
      </c>
      <c r="G28" s="26">
        <f t="shared" si="2"/>
        <v>0</v>
      </c>
      <c r="H28" s="8">
        <v>0</v>
      </c>
      <c r="I28" s="8">
        <v>0</v>
      </c>
      <c r="J28" s="8">
        <v>0</v>
      </c>
      <c r="K28" s="9">
        <f t="shared" si="3"/>
        <v>0</v>
      </c>
      <c r="L28" s="9">
        <f t="shared" si="4"/>
        <v>0</v>
      </c>
      <c r="M28" s="9">
        <f t="shared" si="5"/>
        <v>0</v>
      </c>
      <c r="N28" s="9">
        <f t="shared" si="6"/>
        <v>0</v>
      </c>
      <c r="O28" s="9">
        <f t="shared" si="7"/>
        <v>0</v>
      </c>
      <c r="P28" s="8">
        <f t="shared" si="8"/>
        <v>0</v>
      </c>
      <c r="Q28" s="9">
        <f t="shared" si="9"/>
        <v>0</v>
      </c>
      <c r="R28" s="7">
        <f t="shared" si="10"/>
        <v>0</v>
      </c>
      <c r="S28" s="8">
        <f t="shared" si="11"/>
        <v>0</v>
      </c>
      <c r="T28" s="9">
        <f t="shared" si="12"/>
        <v>0</v>
      </c>
      <c r="U28" s="9">
        <f t="shared" si="13"/>
        <v>0</v>
      </c>
      <c r="V28" s="1">
        <f t="shared" si="14"/>
        <v>0</v>
      </c>
    </row>
    <row r="29" spans="1:22">
      <c r="A29" s="105">
        <v>3.6000000000000001E-5</v>
      </c>
      <c r="B29" s="7">
        <f t="shared" si="0"/>
        <v>16590.810763375372</v>
      </c>
      <c r="C29" t="s">
        <v>131</v>
      </c>
      <c r="D29" t="s">
        <v>107</v>
      </c>
      <c r="E29" t="s">
        <v>124</v>
      </c>
      <c r="F29" s="26">
        <f t="shared" si="1"/>
        <v>2</v>
      </c>
      <c r="G29" s="26">
        <f t="shared" si="2"/>
        <v>2</v>
      </c>
      <c r="H29" s="8">
        <v>0</v>
      </c>
      <c r="I29" s="8">
        <v>0</v>
      </c>
      <c r="J29" s="8">
        <v>0</v>
      </c>
      <c r="K29" s="9">
        <f t="shared" si="3"/>
        <v>8515.7699443411111</v>
      </c>
      <c r="L29" s="9">
        <f t="shared" si="4"/>
        <v>0</v>
      </c>
      <c r="M29" s="9">
        <f t="shared" si="5"/>
        <v>0</v>
      </c>
      <c r="N29" s="9">
        <f t="shared" si="6"/>
        <v>8075.0407830342592</v>
      </c>
      <c r="O29" s="9">
        <f t="shared" si="7"/>
        <v>0</v>
      </c>
      <c r="P29" s="8">
        <f t="shared" si="8"/>
        <v>0</v>
      </c>
      <c r="Q29" s="9">
        <f t="shared" si="9"/>
        <v>0</v>
      </c>
      <c r="R29" s="7">
        <f t="shared" si="10"/>
        <v>0</v>
      </c>
      <c r="S29" s="8">
        <f t="shared" si="11"/>
        <v>0</v>
      </c>
      <c r="T29" s="9">
        <f t="shared" si="12"/>
        <v>8515.7699443411111</v>
      </c>
      <c r="U29" s="9">
        <f t="shared" si="13"/>
        <v>8075.0407830342592</v>
      </c>
      <c r="V29" s="1">
        <f t="shared" si="14"/>
        <v>16590.81072737537</v>
      </c>
    </row>
    <row r="30" spans="1:22">
      <c r="A30" s="105">
        <v>3.6999999999999998E-5</v>
      </c>
      <c r="B30" s="7">
        <f t="shared" si="0"/>
        <v>6415.3439523439156</v>
      </c>
      <c r="C30" t="s">
        <v>132</v>
      </c>
      <c r="D30" t="s">
        <v>107</v>
      </c>
      <c r="E30" t="s">
        <v>112</v>
      </c>
      <c r="F30" s="26">
        <f t="shared" si="1"/>
        <v>1</v>
      </c>
      <c r="G30" s="26">
        <f t="shared" si="2"/>
        <v>1</v>
      </c>
      <c r="H30" s="8">
        <v>0</v>
      </c>
      <c r="I30" s="8">
        <v>0</v>
      </c>
      <c r="J30" s="8">
        <v>0</v>
      </c>
      <c r="K30" s="9">
        <f t="shared" si="3"/>
        <v>0</v>
      </c>
      <c r="L30" s="9">
        <f t="shared" si="4"/>
        <v>0</v>
      </c>
      <c r="M30" s="9">
        <f t="shared" si="5"/>
        <v>0</v>
      </c>
      <c r="N30" s="9">
        <f t="shared" si="6"/>
        <v>0</v>
      </c>
      <c r="O30" s="9">
        <f t="shared" si="7"/>
        <v>6415.3439153439158</v>
      </c>
      <c r="P30" s="8">
        <f t="shared" si="8"/>
        <v>0</v>
      </c>
      <c r="Q30" s="9">
        <f t="shared" si="9"/>
        <v>0</v>
      </c>
      <c r="R30" s="7">
        <f t="shared" si="10"/>
        <v>0</v>
      </c>
      <c r="S30" s="8">
        <f t="shared" si="11"/>
        <v>0</v>
      </c>
      <c r="T30" s="9">
        <f t="shared" si="12"/>
        <v>6415.3439153439158</v>
      </c>
      <c r="U30" s="9">
        <f t="shared" si="13"/>
        <v>0</v>
      </c>
      <c r="V30" s="1">
        <f t="shared" si="14"/>
        <v>6415.3439153439158</v>
      </c>
    </row>
    <row r="31" spans="1:22">
      <c r="A31" s="105">
        <v>3.8000000000000002E-5</v>
      </c>
      <c r="B31" s="7">
        <f t="shared" si="0"/>
        <v>9081.632691061237</v>
      </c>
      <c r="C31" t="s">
        <v>133</v>
      </c>
      <c r="D31" t="s">
        <v>107</v>
      </c>
      <c r="E31" t="s">
        <v>134</v>
      </c>
      <c r="F31" s="26">
        <f t="shared" si="1"/>
        <v>1</v>
      </c>
      <c r="G31" s="26">
        <f t="shared" si="2"/>
        <v>1</v>
      </c>
      <c r="H31" s="8">
        <v>0</v>
      </c>
      <c r="I31" s="8">
        <v>0</v>
      </c>
      <c r="J31" s="8">
        <v>0</v>
      </c>
      <c r="K31" s="9">
        <f t="shared" si="3"/>
        <v>0</v>
      </c>
      <c r="L31" s="9">
        <f t="shared" si="4"/>
        <v>0</v>
      </c>
      <c r="M31" s="9">
        <f t="shared" si="5"/>
        <v>9081.6326530612369</v>
      </c>
      <c r="N31" s="9">
        <f t="shared" si="6"/>
        <v>0</v>
      </c>
      <c r="O31" s="9">
        <f t="shared" si="7"/>
        <v>0</v>
      </c>
      <c r="P31" s="8">
        <f t="shared" si="8"/>
        <v>0</v>
      </c>
      <c r="Q31" s="9">
        <f t="shared" si="9"/>
        <v>0</v>
      </c>
      <c r="R31" s="7">
        <f t="shared" si="10"/>
        <v>0</v>
      </c>
      <c r="S31" s="8">
        <f t="shared" si="11"/>
        <v>0</v>
      </c>
      <c r="T31" s="9">
        <f t="shared" si="12"/>
        <v>9081.6326530612369</v>
      </c>
      <c r="U31" s="9">
        <f t="shared" si="13"/>
        <v>0</v>
      </c>
      <c r="V31" s="1">
        <f t="shared" si="14"/>
        <v>9081.6326530612369</v>
      </c>
    </row>
    <row r="32" spans="1:22">
      <c r="A32" s="105">
        <v>3.8999999999999999E-5</v>
      </c>
      <c r="B32" s="7">
        <f t="shared" si="0"/>
        <v>3.8999999999999999E-5</v>
      </c>
      <c r="F32" s="26">
        <f t="shared" si="1"/>
        <v>0</v>
      </c>
      <c r="G32" s="26">
        <f t="shared" si="2"/>
        <v>0</v>
      </c>
      <c r="H32" s="8">
        <v>0</v>
      </c>
      <c r="I32" s="8">
        <v>0</v>
      </c>
      <c r="J32" s="8">
        <v>0</v>
      </c>
      <c r="K32" s="9">
        <f t="shared" si="3"/>
        <v>0</v>
      </c>
      <c r="L32" s="9">
        <f t="shared" si="4"/>
        <v>0</v>
      </c>
      <c r="M32" s="9">
        <f t="shared" si="5"/>
        <v>0</v>
      </c>
      <c r="N32" s="9">
        <f t="shared" si="6"/>
        <v>0</v>
      </c>
      <c r="O32" s="9">
        <f t="shared" si="7"/>
        <v>0</v>
      </c>
      <c r="P32" s="8">
        <f t="shared" si="8"/>
        <v>0</v>
      </c>
      <c r="Q32" s="9">
        <f t="shared" si="9"/>
        <v>0</v>
      </c>
      <c r="R32" s="7">
        <f t="shared" si="10"/>
        <v>0</v>
      </c>
      <c r="S32" s="8">
        <f t="shared" si="11"/>
        <v>0</v>
      </c>
      <c r="T32" s="9">
        <f t="shared" si="12"/>
        <v>0</v>
      </c>
      <c r="U32" s="9">
        <f t="shared" si="13"/>
        <v>0</v>
      </c>
      <c r="V32" s="1">
        <f t="shared" si="14"/>
        <v>0</v>
      </c>
    </row>
    <row r="33" spans="1:22">
      <c r="A33" s="105">
        <v>3.9999999999999996E-5</v>
      </c>
      <c r="B33" s="7">
        <f t="shared" si="0"/>
        <v>3.9999999999999996E-5</v>
      </c>
      <c r="D33" s="58"/>
      <c r="E33" s="58"/>
      <c r="F33" s="26">
        <f t="shared" si="1"/>
        <v>0</v>
      </c>
      <c r="G33" s="26">
        <f t="shared" si="2"/>
        <v>0</v>
      </c>
      <c r="H33" s="8">
        <v>0</v>
      </c>
      <c r="I33" s="8">
        <v>0</v>
      </c>
      <c r="J33" s="8">
        <v>0</v>
      </c>
      <c r="K33" s="9">
        <f t="shared" si="3"/>
        <v>0</v>
      </c>
      <c r="L33" s="9">
        <f t="shared" si="4"/>
        <v>0</v>
      </c>
      <c r="M33" s="9">
        <f t="shared" si="5"/>
        <v>0</v>
      </c>
      <c r="N33" s="9">
        <f t="shared" si="6"/>
        <v>0</v>
      </c>
      <c r="O33" s="9">
        <f t="shared" si="7"/>
        <v>0</v>
      </c>
      <c r="P33" s="8">
        <f t="shared" si="8"/>
        <v>0</v>
      </c>
      <c r="Q33" s="9">
        <f t="shared" si="9"/>
        <v>0</v>
      </c>
      <c r="R33" s="7">
        <f t="shared" si="10"/>
        <v>0</v>
      </c>
      <c r="S33" s="8">
        <f t="shared" si="11"/>
        <v>0</v>
      </c>
      <c r="T33" s="9">
        <f t="shared" si="12"/>
        <v>0</v>
      </c>
      <c r="U33" s="9">
        <f t="shared" si="13"/>
        <v>0</v>
      </c>
      <c r="V33" s="1">
        <f t="shared" si="14"/>
        <v>0</v>
      </c>
    </row>
    <row r="34" spans="1:22">
      <c r="A34" s="105">
        <v>4.1E-5</v>
      </c>
      <c r="B34" s="7">
        <f t="shared" si="0"/>
        <v>4.1E-5</v>
      </c>
      <c r="F34" s="26">
        <f t="shared" si="1"/>
        <v>0</v>
      </c>
      <c r="G34" s="26">
        <f t="shared" si="2"/>
        <v>0</v>
      </c>
      <c r="H34" s="8">
        <v>0</v>
      </c>
      <c r="I34" s="8">
        <v>0</v>
      </c>
      <c r="J34" s="8">
        <v>0</v>
      </c>
      <c r="K34" s="9">
        <f t="shared" si="3"/>
        <v>0</v>
      </c>
      <c r="L34" s="9">
        <f t="shared" si="4"/>
        <v>0</v>
      </c>
      <c r="M34" s="9">
        <f t="shared" si="5"/>
        <v>0</v>
      </c>
      <c r="N34" s="9">
        <f t="shared" si="6"/>
        <v>0</v>
      </c>
      <c r="O34" s="9">
        <f t="shared" si="7"/>
        <v>0</v>
      </c>
      <c r="P34" s="8">
        <f t="shared" si="8"/>
        <v>0</v>
      </c>
      <c r="Q34" s="9">
        <f t="shared" si="9"/>
        <v>0</v>
      </c>
      <c r="R34" s="7">
        <f t="shared" si="10"/>
        <v>0</v>
      </c>
      <c r="S34" s="8">
        <f t="shared" si="11"/>
        <v>0</v>
      </c>
      <c r="T34" s="9">
        <f t="shared" si="12"/>
        <v>0</v>
      </c>
      <c r="U34" s="9">
        <f t="shared" si="13"/>
        <v>0</v>
      </c>
      <c r="V34" s="1">
        <f t="shared" si="14"/>
        <v>0</v>
      </c>
    </row>
    <row r="35" spans="1:22">
      <c r="A35" s="105">
        <v>4.1999999999999998E-5</v>
      </c>
      <c r="B35" s="7">
        <f t="shared" si="0"/>
        <v>4.1999999999999998E-5</v>
      </c>
      <c r="F35" s="26">
        <f t="shared" si="1"/>
        <v>0</v>
      </c>
      <c r="G35" s="26">
        <f t="shared" si="2"/>
        <v>0</v>
      </c>
      <c r="H35" s="8">
        <v>0</v>
      </c>
      <c r="I35" s="8">
        <v>0</v>
      </c>
      <c r="J35" s="8">
        <v>0</v>
      </c>
      <c r="K35" s="9">
        <f t="shared" si="3"/>
        <v>0</v>
      </c>
      <c r="L35" s="9">
        <f t="shared" si="4"/>
        <v>0</v>
      </c>
      <c r="M35" s="9">
        <f t="shared" si="5"/>
        <v>0</v>
      </c>
      <c r="N35" s="9">
        <f t="shared" ref="N35:N66" si="15">IF(ISERROR(VLOOKUP($C35,_Tri6,5,FALSE)),0,(VLOOKUP($C35,_Tri6,5,FALSE)))</f>
        <v>0</v>
      </c>
      <c r="O35" s="9">
        <f t="shared" si="7"/>
        <v>0</v>
      </c>
      <c r="P35" s="8">
        <f t="shared" si="8"/>
        <v>0</v>
      </c>
      <c r="Q35" s="9">
        <f t="shared" si="9"/>
        <v>0</v>
      </c>
      <c r="R35" s="7">
        <f t="shared" si="10"/>
        <v>0</v>
      </c>
      <c r="S35" s="8">
        <f t="shared" si="11"/>
        <v>0</v>
      </c>
      <c r="T35" s="9">
        <f t="shared" si="12"/>
        <v>0</v>
      </c>
      <c r="U35" s="9">
        <f t="shared" si="13"/>
        <v>0</v>
      </c>
      <c r="V35" s="1">
        <f t="shared" si="14"/>
        <v>0</v>
      </c>
    </row>
    <row r="36" spans="1:22">
      <c r="A36" s="105">
        <v>4.2999999999999995E-5</v>
      </c>
      <c r="B36" s="7">
        <f t="shared" si="0"/>
        <v>4.2999999999999995E-5</v>
      </c>
      <c r="F36" s="26">
        <f t="shared" si="1"/>
        <v>0</v>
      </c>
      <c r="G36" s="26">
        <f t="shared" si="2"/>
        <v>0</v>
      </c>
      <c r="H36" s="8">
        <v>0</v>
      </c>
      <c r="I36" s="8">
        <v>0</v>
      </c>
      <c r="J36" s="8">
        <v>0</v>
      </c>
      <c r="K36" s="9">
        <f t="shared" si="3"/>
        <v>0</v>
      </c>
      <c r="L36" s="9">
        <f t="shared" si="4"/>
        <v>0</v>
      </c>
      <c r="M36" s="9">
        <f t="shared" si="5"/>
        <v>0</v>
      </c>
      <c r="N36" s="9">
        <f t="shared" si="15"/>
        <v>0</v>
      </c>
      <c r="O36" s="9">
        <f t="shared" si="7"/>
        <v>0</v>
      </c>
      <c r="P36" s="8">
        <f t="shared" si="8"/>
        <v>0</v>
      </c>
      <c r="Q36" s="9">
        <f t="shared" si="9"/>
        <v>0</v>
      </c>
      <c r="R36" s="7">
        <f t="shared" si="10"/>
        <v>0</v>
      </c>
      <c r="S36" s="8">
        <f t="shared" si="11"/>
        <v>0</v>
      </c>
      <c r="T36" s="9">
        <f t="shared" si="12"/>
        <v>0</v>
      </c>
      <c r="U36" s="9">
        <f t="shared" si="13"/>
        <v>0</v>
      </c>
      <c r="V36" s="1">
        <f t="shared" si="14"/>
        <v>0</v>
      </c>
    </row>
    <row r="37" spans="1:22">
      <c r="A37" s="105">
        <v>4.3999999999999999E-5</v>
      </c>
      <c r="B37" s="7">
        <f t="shared" si="0"/>
        <v>4.3999999999999999E-5</v>
      </c>
      <c r="F37" s="26">
        <f t="shared" si="1"/>
        <v>0</v>
      </c>
      <c r="G37" s="26">
        <f t="shared" si="2"/>
        <v>0</v>
      </c>
      <c r="H37" s="8">
        <v>0</v>
      </c>
      <c r="I37" s="8">
        <v>0</v>
      </c>
      <c r="J37" s="8">
        <v>0</v>
      </c>
      <c r="K37" s="9">
        <f t="shared" si="3"/>
        <v>0</v>
      </c>
      <c r="L37" s="9">
        <f t="shared" si="4"/>
        <v>0</v>
      </c>
      <c r="M37" s="9">
        <f t="shared" si="5"/>
        <v>0</v>
      </c>
      <c r="N37" s="9">
        <f t="shared" si="15"/>
        <v>0</v>
      </c>
      <c r="O37" s="9">
        <f t="shared" si="7"/>
        <v>0</v>
      </c>
      <c r="P37" s="8">
        <f t="shared" si="8"/>
        <v>0</v>
      </c>
      <c r="Q37" s="9">
        <f t="shared" si="9"/>
        <v>0</v>
      </c>
      <c r="R37" s="7">
        <f t="shared" si="10"/>
        <v>0</v>
      </c>
      <c r="S37" s="8">
        <f t="shared" si="11"/>
        <v>0</v>
      </c>
      <c r="T37" s="9">
        <f t="shared" si="12"/>
        <v>0</v>
      </c>
      <c r="U37" s="9">
        <f t="shared" si="13"/>
        <v>0</v>
      </c>
      <c r="V37" s="1">
        <f t="shared" si="14"/>
        <v>0</v>
      </c>
    </row>
    <row r="38" spans="1:22">
      <c r="A38" s="105">
        <v>4.4999999999999996E-5</v>
      </c>
      <c r="B38" s="7">
        <f t="shared" si="0"/>
        <v>4.4999999999999996E-5</v>
      </c>
      <c r="F38" s="26">
        <f t="shared" si="1"/>
        <v>0</v>
      </c>
      <c r="G38" s="26">
        <f t="shared" si="2"/>
        <v>0</v>
      </c>
      <c r="H38" s="8">
        <v>0</v>
      </c>
      <c r="I38" s="8">
        <v>0</v>
      </c>
      <c r="J38" s="8">
        <v>0</v>
      </c>
      <c r="K38" s="9">
        <f t="shared" si="3"/>
        <v>0</v>
      </c>
      <c r="L38" s="9">
        <f t="shared" si="4"/>
        <v>0</v>
      </c>
      <c r="M38" s="9">
        <f t="shared" si="5"/>
        <v>0</v>
      </c>
      <c r="N38" s="9">
        <f t="shared" si="15"/>
        <v>0</v>
      </c>
      <c r="O38" s="9">
        <f t="shared" si="7"/>
        <v>0</v>
      </c>
      <c r="P38" s="8">
        <f t="shared" si="8"/>
        <v>0</v>
      </c>
      <c r="Q38" s="9">
        <f t="shared" si="9"/>
        <v>0</v>
      </c>
      <c r="R38" s="7">
        <f t="shared" si="10"/>
        <v>0</v>
      </c>
      <c r="S38" s="8">
        <f t="shared" si="11"/>
        <v>0</v>
      </c>
      <c r="T38" s="9">
        <f t="shared" si="12"/>
        <v>0</v>
      </c>
      <c r="U38" s="9">
        <f t="shared" si="13"/>
        <v>0</v>
      </c>
      <c r="V38" s="1">
        <f t="shared" si="14"/>
        <v>0</v>
      </c>
    </row>
    <row r="39" spans="1:22">
      <c r="A39" s="105">
        <v>4.6E-5</v>
      </c>
      <c r="B39" s="7">
        <f t="shared" si="0"/>
        <v>4.6E-5</v>
      </c>
      <c r="F39" s="26">
        <f t="shared" si="1"/>
        <v>0</v>
      </c>
      <c r="G39" s="26">
        <f t="shared" si="2"/>
        <v>0</v>
      </c>
      <c r="H39" s="8">
        <v>0</v>
      </c>
      <c r="I39" s="8">
        <v>0</v>
      </c>
      <c r="J39" s="8">
        <v>0</v>
      </c>
      <c r="K39" s="9">
        <f t="shared" si="3"/>
        <v>0</v>
      </c>
      <c r="L39" s="9">
        <f t="shared" si="4"/>
        <v>0</v>
      </c>
      <c r="M39" s="9">
        <f t="shared" si="5"/>
        <v>0</v>
      </c>
      <c r="N39" s="9">
        <f t="shared" si="15"/>
        <v>0</v>
      </c>
      <c r="O39" s="9">
        <f t="shared" si="7"/>
        <v>0</v>
      </c>
      <c r="P39" s="8">
        <f t="shared" si="8"/>
        <v>0</v>
      </c>
      <c r="Q39" s="9">
        <f t="shared" si="9"/>
        <v>0</v>
      </c>
      <c r="R39" s="7">
        <f t="shared" si="10"/>
        <v>0</v>
      </c>
      <c r="S39" s="8">
        <f t="shared" si="11"/>
        <v>0</v>
      </c>
      <c r="T39" s="9">
        <f t="shared" si="12"/>
        <v>0</v>
      </c>
      <c r="U39" s="9">
        <f t="shared" si="13"/>
        <v>0</v>
      </c>
      <c r="V39" s="1">
        <f t="shared" si="14"/>
        <v>0</v>
      </c>
    </row>
    <row r="40" spans="1:22">
      <c r="A40" s="105">
        <v>4.6999999999999997E-5</v>
      </c>
      <c r="B40" s="7">
        <f t="shared" si="0"/>
        <v>4.6999999999999997E-5</v>
      </c>
      <c r="F40" s="26">
        <f t="shared" si="1"/>
        <v>0</v>
      </c>
      <c r="G40" s="26">
        <f t="shared" si="2"/>
        <v>0</v>
      </c>
      <c r="H40" s="8">
        <v>0</v>
      </c>
      <c r="I40" s="8">
        <v>0</v>
      </c>
      <c r="J40" s="8">
        <v>0</v>
      </c>
      <c r="K40" s="9">
        <f t="shared" si="3"/>
        <v>0</v>
      </c>
      <c r="L40" s="9">
        <f t="shared" si="4"/>
        <v>0</v>
      </c>
      <c r="M40" s="9">
        <f t="shared" si="5"/>
        <v>0</v>
      </c>
      <c r="N40" s="9">
        <f t="shared" si="15"/>
        <v>0</v>
      </c>
      <c r="O40" s="9">
        <f t="shared" si="7"/>
        <v>0</v>
      </c>
      <c r="P40" s="8">
        <f t="shared" si="8"/>
        <v>0</v>
      </c>
      <c r="Q40" s="9">
        <f t="shared" si="9"/>
        <v>0</v>
      </c>
      <c r="R40" s="7">
        <f t="shared" si="10"/>
        <v>0</v>
      </c>
      <c r="S40" s="8">
        <f t="shared" si="11"/>
        <v>0</v>
      </c>
      <c r="T40" s="9">
        <f t="shared" si="12"/>
        <v>0</v>
      </c>
      <c r="U40" s="9">
        <f t="shared" si="13"/>
        <v>0</v>
      </c>
      <c r="V40" s="1">
        <f t="shared" si="14"/>
        <v>0</v>
      </c>
    </row>
    <row r="41" spans="1:22">
      <c r="A41" s="105">
        <v>4.7999999999999994E-5</v>
      </c>
      <c r="B41" s="7">
        <f t="shared" si="0"/>
        <v>4.7999999999999994E-5</v>
      </c>
      <c r="F41" s="26">
        <f t="shared" si="1"/>
        <v>0</v>
      </c>
      <c r="G41" s="26">
        <f t="shared" si="2"/>
        <v>0</v>
      </c>
      <c r="H41" s="8">
        <v>0</v>
      </c>
      <c r="I41" s="8">
        <v>0</v>
      </c>
      <c r="J41" s="8">
        <v>0</v>
      </c>
      <c r="K41" s="9">
        <f t="shared" si="3"/>
        <v>0</v>
      </c>
      <c r="L41" s="9">
        <f t="shared" si="4"/>
        <v>0</v>
      </c>
      <c r="M41" s="9">
        <f t="shared" si="5"/>
        <v>0</v>
      </c>
      <c r="N41" s="9">
        <f t="shared" si="15"/>
        <v>0</v>
      </c>
      <c r="O41" s="9">
        <f t="shared" si="7"/>
        <v>0</v>
      </c>
      <c r="P41" s="8">
        <f t="shared" si="8"/>
        <v>0</v>
      </c>
      <c r="Q41" s="9">
        <f t="shared" si="9"/>
        <v>0</v>
      </c>
      <c r="R41" s="7">
        <f t="shared" si="10"/>
        <v>0</v>
      </c>
      <c r="S41" s="8">
        <f t="shared" si="11"/>
        <v>0</v>
      </c>
      <c r="T41" s="9">
        <f t="shared" si="12"/>
        <v>0</v>
      </c>
      <c r="U41" s="9">
        <f t="shared" si="13"/>
        <v>0</v>
      </c>
      <c r="V41" s="1">
        <f t="shared" si="14"/>
        <v>0</v>
      </c>
    </row>
    <row r="42" spans="1:22">
      <c r="A42" s="105">
        <v>4.8999999999999998E-5</v>
      </c>
      <c r="B42" s="7">
        <f t="shared" si="0"/>
        <v>4.8999999999999998E-5</v>
      </c>
      <c r="F42" s="26">
        <f t="shared" si="1"/>
        <v>0</v>
      </c>
      <c r="G42" s="26">
        <f t="shared" si="2"/>
        <v>0</v>
      </c>
      <c r="H42" s="8">
        <v>0</v>
      </c>
      <c r="I42" s="8">
        <v>0</v>
      </c>
      <c r="J42" s="8">
        <v>0</v>
      </c>
      <c r="K42" s="9">
        <f t="shared" si="3"/>
        <v>0</v>
      </c>
      <c r="L42" s="9">
        <f t="shared" si="4"/>
        <v>0</v>
      </c>
      <c r="M42" s="9">
        <f t="shared" si="5"/>
        <v>0</v>
      </c>
      <c r="N42" s="9">
        <f t="shared" si="15"/>
        <v>0</v>
      </c>
      <c r="O42" s="9">
        <f t="shared" si="7"/>
        <v>0</v>
      </c>
      <c r="P42" s="8">
        <f t="shared" si="8"/>
        <v>0</v>
      </c>
      <c r="Q42" s="9">
        <f t="shared" si="9"/>
        <v>0</v>
      </c>
      <c r="R42" s="7">
        <f t="shared" si="10"/>
        <v>0</v>
      </c>
      <c r="S42" s="8">
        <f t="shared" si="11"/>
        <v>0</v>
      </c>
      <c r="T42" s="9">
        <f t="shared" si="12"/>
        <v>0</v>
      </c>
      <c r="U42" s="9">
        <f t="shared" si="13"/>
        <v>0</v>
      </c>
      <c r="V42" s="1">
        <f t="shared" si="14"/>
        <v>0</v>
      </c>
    </row>
    <row r="43" spans="1:22">
      <c r="A43" s="105">
        <v>4.9999999999999996E-5</v>
      </c>
      <c r="B43" s="7">
        <f t="shared" si="0"/>
        <v>4.9999999999999996E-5</v>
      </c>
      <c r="F43" s="26">
        <f t="shared" si="1"/>
        <v>0</v>
      </c>
      <c r="G43" s="26">
        <f t="shared" si="2"/>
        <v>0</v>
      </c>
      <c r="H43" s="8">
        <v>0</v>
      </c>
      <c r="I43" s="8">
        <v>0</v>
      </c>
      <c r="J43" s="8">
        <v>0</v>
      </c>
      <c r="K43" s="9">
        <f t="shared" si="3"/>
        <v>0</v>
      </c>
      <c r="L43" s="9">
        <f t="shared" si="4"/>
        <v>0</v>
      </c>
      <c r="M43" s="9">
        <f t="shared" si="5"/>
        <v>0</v>
      </c>
      <c r="N43" s="9">
        <f t="shared" si="15"/>
        <v>0</v>
      </c>
      <c r="O43" s="9">
        <f t="shared" si="7"/>
        <v>0</v>
      </c>
      <c r="P43" s="8">
        <f t="shared" si="8"/>
        <v>0</v>
      </c>
      <c r="Q43" s="9">
        <f t="shared" si="9"/>
        <v>0</v>
      </c>
      <c r="R43" s="7">
        <f t="shared" si="10"/>
        <v>0</v>
      </c>
      <c r="S43" s="8">
        <f t="shared" si="11"/>
        <v>0</v>
      </c>
      <c r="T43" s="9">
        <f t="shared" si="12"/>
        <v>0</v>
      </c>
      <c r="U43" s="9">
        <f t="shared" si="13"/>
        <v>0</v>
      </c>
      <c r="V43" s="1">
        <f t="shared" si="14"/>
        <v>0</v>
      </c>
    </row>
    <row r="44" spans="1:22">
      <c r="A44" s="105">
        <v>5.1E-5</v>
      </c>
      <c r="B44" s="7">
        <f t="shared" si="0"/>
        <v>5.1E-5</v>
      </c>
      <c r="F44" s="26">
        <f t="shared" si="1"/>
        <v>0</v>
      </c>
      <c r="G44" s="26">
        <f t="shared" si="2"/>
        <v>0</v>
      </c>
      <c r="H44" s="8">
        <v>0</v>
      </c>
      <c r="I44" s="8">
        <v>0</v>
      </c>
      <c r="J44" s="8">
        <v>0</v>
      </c>
      <c r="K44" s="9">
        <f t="shared" si="3"/>
        <v>0</v>
      </c>
      <c r="L44" s="9">
        <f t="shared" si="4"/>
        <v>0</v>
      </c>
      <c r="M44" s="9">
        <f t="shared" si="5"/>
        <v>0</v>
      </c>
      <c r="N44" s="9">
        <f t="shared" si="15"/>
        <v>0</v>
      </c>
      <c r="O44" s="9">
        <f t="shared" si="7"/>
        <v>0</v>
      </c>
      <c r="P44" s="8">
        <f t="shared" si="8"/>
        <v>0</v>
      </c>
      <c r="Q44" s="9">
        <f t="shared" si="9"/>
        <v>0</v>
      </c>
      <c r="R44" s="7">
        <f t="shared" si="10"/>
        <v>0</v>
      </c>
      <c r="S44" s="8">
        <f t="shared" si="11"/>
        <v>0</v>
      </c>
      <c r="T44" s="9">
        <f t="shared" si="12"/>
        <v>0</v>
      </c>
      <c r="U44" s="9">
        <f t="shared" si="13"/>
        <v>0</v>
      </c>
      <c r="V44" s="1">
        <f t="shared" si="14"/>
        <v>0</v>
      </c>
    </row>
    <row r="45" spans="1:22">
      <c r="A45" s="105">
        <v>5.1999999999999997E-5</v>
      </c>
      <c r="B45" s="7">
        <f t="shared" si="0"/>
        <v>5.1999999999999997E-5</v>
      </c>
      <c r="F45" s="26">
        <f t="shared" si="1"/>
        <v>0</v>
      </c>
      <c r="G45" s="26">
        <f t="shared" si="2"/>
        <v>0</v>
      </c>
      <c r="H45" s="8">
        <v>0</v>
      </c>
      <c r="I45" s="8">
        <v>0</v>
      </c>
      <c r="J45" s="8">
        <v>0</v>
      </c>
      <c r="K45" s="9">
        <f t="shared" si="3"/>
        <v>0</v>
      </c>
      <c r="L45" s="9">
        <f t="shared" si="4"/>
        <v>0</v>
      </c>
      <c r="M45" s="9">
        <f t="shared" si="5"/>
        <v>0</v>
      </c>
      <c r="N45" s="9">
        <f t="shared" si="15"/>
        <v>0</v>
      </c>
      <c r="O45" s="9">
        <f t="shared" si="7"/>
        <v>0</v>
      </c>
      <c r="P45" s="8">
        <f t="shared" si="8"/>
        <v>0</v>
      </c>
      <c r="Q45" s="9">
        <f t="shared" si="9"/>
        <v>0</v>
      </c>
      <c r="R45" s="7">
        <f t="shared" si="10"/>
        <v>0</v>
      </c>
      <c r="S45" s="8">
        <f t="shared" si="11"/>
        <v>0</v>
      </c>
      <c r="T45" s="9">
        <f t="shared" si="12"/>
        <v>0</v>
      </c>
      <c r="U45" s="9">
        <f t="shared" si="13"/>
        <v>0</v>
      </c>
      <c r="V45" s="1">
        <f t="shared" si="14"/>
        <v>0</v>
      </c>
    </row>
    <row r="46" spans="1:22">
      <c r="A46" s="105">
        <v>5.2999999999999994E-5</v>
      </c>
      <c r="B46" s="7">
        <f t="shared" si="0"/>
        <v>5.2999999999999994E-5</v>
      </c>
      <c r="F46" s="26">
        <f t="shared" si="1"/>
        <v>0</v>
      </c>
      <c r="G46" s="26">
        <f t="shared" si="2"/>
        <v>0</v>
      </c>
      <c r="H46" s="8">
        <v>0</v>
      </c>
      <c r="I46" s="8">
        <v>0</v>
      </c>
      <c r="J46" s="8">
        <v>0</v>
      </c>
      <c r="K46" s="9">
        <f t="shared" si="3"/>
        <v>0</v>
      </c>
      <c r="L46" s="9">
        <f t="shared" si="4"/>
        <v>0</v>
      </c>
      <c r="M46" s="9">
        <f t="shared" si="5"/>
        <v>0</v>
      </c>
      <c r="N46" s="9">
        <f t="shared" si="15"/>
        <v>0</v>
      </c>
      <c r="O46" s="9">
        <f t="shared" si="7"/>
        <v>0</v>
      </c>
      <c r="P46" s="8">
        <f t="shared" si="8"/>
        <v>0</v>
      </c>
      <c r="Q46" s="9">
        <f t="shared" si="9"/>
        <v>0</v>
      </c>
      <c r="R46" s="7">
        <f t="shared" si="10"/>
        <v>0</v>
      </c>
      <c r="S46" s="8">
        <f t="shared" si="11"/>
        <v>0</v>
      </c>
      <c r="T46" s="9">
        <f t="shared" si="12"/>
        <v>0</v>
      </c>
      <c r="U46" s="9">
        <f t="shared" si="13"/>
        <v>0</v>
      </c>
      <c r="V46" s="1">
        <f t="shared" si="14"/>
        <v>0</v>
      </c>
    </row>
    <row r="47" spans="1:22">
      <c r="A47" s="105">
        <v>5.3999999999999998E-5</v>
      </c>
      <c r="B47" s="7">
        <f t="shared" si="0"/>
        <v>5.3999999999999998E-5</v>
      </c>
      <c r="F47" s="26">
        <f t="shared" si="1"/>
        <v>0</v>
      </c>
      <c r="G47" s="26">
        <f t="shared" si="2"/>
        <v>0</v>
      </c>
      <c r="H47" s="8">
        <v>0</v>
      </c>
      <c r="I47" s="8">
        <v>0</v>
      </c>
      <c r="J47" s="8">
        <v>0</v>
      </c>
      <c r="K47" s="9">
        <f t="shared" si="3"/>
        <v>0</v>
      </c>
      <c r="L47" s="9">
        <f t="shared" si="4"/>
        <v>0</v>
      </c>
      <c r="M47" s="9">
        <f t="shared" si="5"/>
        <v>0</v>
      </c>
      <c r="N47" s="9">
        <f t="shared" si="15"/>
        <v>0</v>
      </c>
      <c r="O47" s="9">
        <f t="shared" si="7"/>
        <v>0</v>
      </c>
      <c r="P47" s="8">
        <f t="shared" si="8"/>
        <v>0</v>
      </c>
      <c r="Q47" s="9">
        <f t="shared" si="9"/>
        <v>0</v>
      </c>
      <c r="R47" s="7">
        <f t="shared" si="10"/>
        <v>0</v>
      </c>
      <c r="S47" s="8">
        <f t="shared" si="11"/>
        <v>0</v>
      </c>
      <c r="T47" s="9">
        <f t="shared" si="12"/>
        <v>0</v>
      </c>
      <c r="U47" s="9">
        <f t="shared" si="13"/>
        <v>0</v>
      </c>
      <c r="V47" s="1">
        <f t="shared" si="14"/>
        <v>0</v>
      </c>
    </row>
    <row r="48" spans="1:22">
      <c r="A48" s="105">
        <v>5.4999999999999995E-5</v>
      </c>
      <c r="B48" s="7">
        <f t="shared" si="0"/>
        <v>5.4999999999999995E-5</v>
      </c>
      <c r="F48" s="26">
        <f t="shared" si="1"/>
        <v>0</v>
      </c>
      <c r="G48" s="26">
        <f t="shared" si="2"/>
        <v>0</v>
      </c>
      <c r="H48" s="8">
        <v>0</v>
      </c>
      <c r="I48" s="8">
        <v>0</v>
      </c>
      <c r="J48" s="8">
        <v>0</v>
      </c>
      <c r="K48" s="9">
        <f t="shared" si="3"/>
        <v>0</v>
      </c>
      <c r="L48" s="9">
        <f t="shared" si="4"/>
        <v>0</v>
      </c>
      <c r="M48" s="9">
        <f t="shared" si="5"/>
        <v>0</v>
      </c>
      <c r="N48" s="9">
        <f t="shared" si="15"/>
        <v>0</v>
      </c>
      <c r="O48" s="9">
        <f t="shared" si="7"/>
        <v>0</v>
      </c>
      <c r="P48" s="8">
        <f t="shared" si="8"/>
        <v>0</v>
      </c>
      <c r="Q48" s="9">
        <f t="shared" si="9"/>
        <v>0</v>
      </c>
      <c r="R48" s="7">
        <f t="shared" si="10"/>
        <v>0</v>
      </c>
      <c r="S48" s="8">
        <f t="shared" si="11"/>
        <v>0</v>
      </c>
      <c r="T48" s="9">
        <f t="shared" si="12"/>
        <v>0</v>
      </c>
      <c r="U48" s="9">
        <f t="shared" si="13"/>
        <v>0</v>
      </c>
      <c r="V48" s="1">
        <f t="shared" si="14"/>
        <v>0</v>
      </c>
    </row>
    <row r="49" spans="1:22">
      <c r="A49" s="105">
        <v>5.5999999999999999E-5</v>
      </c>
      <c r="B49" s="7">
        <f t="shared" si="0"/>
        <v>5.5999999999999999E-5</v>
      </c>
      <c r="F49" s="26">
        <f t="shared" si="1"/>
        <v>0</v>
      </c>
      <c r="G49" s="26">
        <f t="shared" si="2"/>
        <v>0</v>
      </c>
      <c r="H49" s="8">
        <v>0</v>
      </c>
      <c r="I49" s="8">
        <v>0</v>
      </c>
      <c r="J49" s="8">
        <v>0</v>
      </c>
      <c r="K49" s="9">
        <f t="shared" si="3"/>
        <v>0</v>
      </c>
      <c r="L49" s="9">
        <f t="shared" si="4"/>
        <v>0</v>
      </c>
      <c r="M49" s="9">
        <f t="shared" si="5"/>
        <v>0</v>
      </c>
      <c r="N49" s="9">
        <f t="shared" si="15"/>
        <v>0</v>
      </c>
      <c r="O49" s="9">
        <f t="shared" si="7"/>
        <v>0</v>
      </c>
      <c r="P49" s="8">
        <f t="shared" si="8"/>
        <v>0</v>
      </c>
      <c r="Q49" s="9">
        <f t="shared" si="9"/>
        <v>0</v>
      </c>
      <c r="R49" s="7">
        <f t="shared" si="10"/>
        <v>0</v>
      </c>
      <c r="S49" s="8">
        <f t="shared" si="11"/>
        <v>0</v>
      </c>
      <c r="T49" s="9">
        <f t="shared" si="12"/>
        <v>0</v>
      </c>
      <c r="U49" s="9">
        <f t="shared" si="13"/>
        <v>0</v>
      </c>
      <c r="V49" s="1">
        <f t="shared" si="14"/>
        <v>0</v>
      </c>
    </row>
    <row r="50" spans="1:22">
      <c r="A50" s="105">
        <v>5.6999999999999996E-5</v>
      </c>
      <c r="B50" s="7">
        <f t="shared" si="0"/>
        <v>5.6999999999999996E-5</v>
      </c>
      <c r="F50" s="26">
        <f t="shared" si="1"/>
        <v>0</v>
      </c>
      <c r="G50" s="26">
        <f t="shared" si="2"/>
        <v>0</v>
      </c>
      <c r="H50" s="8">
        <v>0</v>
      </c>
      <c r="I50" s="8">
        <v>0</v>
      </c>
      <c r="J50" s="8">
        <v>0</v>
      </c>
      <c r="K50" s="9">
        <f t="shared" si="3"/>
        <v>0</v>
      </c>
      <c r="L50" s="9">
        <f t="shared" si="4"/>
        <v>0</v>
      </c>
      <c r="M50" s="9">
        <f t="shared" si="5"/>
        <v>0</v>
      </c>
      <c r="N50" s="9">
        <f t="shared" si="15"/>
        <v>0</v>
      </c>
      <c r="O50" s="9">
        <f t="shared" si="7"/>
        <v>0</v>
      </c>
      <c r="P50" s="8">
        <f t="shared" si="8"/>
        <v>0</v>
      </c>
      <c r="Q50" s="9">
        <f t="shared" si="9"/>
        <v>0</v>
      </c>
      <c r="R50" s="7">
        <f t="shared" si="10"/>
        <v>0</v>
      </c>
      <c r="S50" s="8">
        <f t="shared" si="11"/>
        <v>0</v>
      </c>
      <c r="T50" s="9">
        <f t="shared" si="12"/>
        <v>0</v>
      </c>
      <c r="U50" s="9">
        <f t="shared" si="13"/>
        <v>0</v>
      </c>
      <c r="V50" s="1">
        <f t="shared" si="14"/>
        <v>0</v>
      </c>
    </row>
    <row r="51" spans="1:22">
      <c r="A51" s="105">
        <v>5.8E-5</v>
      </c>
      <c r="B51" s="7">
        <f t="shared" si="0"/>
        <v>5.8E-5</v>
      </c>
      <c r="F51" s="26">
        <f t="shared" si="1"/>
        <v>0</v>
      </c>
      <c r="G51" s="26">
        <f t="shared" si="2"/>
        <v>0</v>
      </c>
      <c r="H51" s="8">
        <v>0</v>
      </c>
      <c r="I51" s="8">
        <v>0</v>
      </c>
      <c r="J51" s="8">
        <v>0</v>
      </c>
      <c r="K51" s="9">
        <f t="shared" si="3"/>
        <v>0</v>
      </c>
      <c r="L51" s="9">
        <f t="shared" si="4"/>
        <v>0</v>
      </c>
      <c r="M51" s="9">
        <f t="shared" si="5"/>
        <v>0</v>
      </c>
      <c r="N51" s="9">
        <f t="shared" si="15"/>
        <v>0</v>
      </c>
      <c r="O51" s="9">
        <f t="shared" si="7"/>
        <v>0</v>
      </c>
      <c r="P51" s="8">
        <f t="shared" si="8"/>
        <v>0</v>
      </c>
      <c r="Q51" s="9">
        <f t="shared" si="9"/>
        <v>0</v>
      </c>
      <c r="R51" s="7">
        <f t="shared" si="10"/>
        <v>0</v>
      </c>
      <c r="S51" s="8">
        <f t="shared" si="11"/>
        <v>0</v>
      </c>
      <c r="T51" s="9">
        <f t="shared" si="12"/>
        <v>0</v>
      </c>
      <c r="U51" s="9">
        <f t="shared" si="13"/>
        <v>0</v>
      </c>
      <c r="V51" s="1">
        <f t="shared" si="14"/>
        <v>0</v>
      </c>
    </row>
    <row r="52" spans="1:22">
      <c r="A52" s="105">
        <v>5.8999999999999998E-5</v>
      </c>
      <c r="B52" s="7">
        <f t="shared" si="0"/>
        <v>5.8999999999999998E-5</v>
      </c>
      <c r="F52" s="26">
        <f t="shared" si="1"/>
        <v>0</v>
      </c>
      <c r="G52" s="26">
        <f t="shared" si="2"/>
        <v>0</v>
      </c>
      <c r="H52" s="8">
        <v>0</v>
      </c>
      <c r="I52" s="8">
        <v>0</v>
      </c>
      <c r="J52" s="8">
        <v>0</v>
      </c>
      <c r="K52" s="9">
        <f t="shared" si="3"/>
        <v>0</v>
      </c>
      <c r="L52" s="9">
        <f t="shared" si="4"/>
        <v>0</v>
      </c>
      <c r="M52" s="9">
        <f t="shared" si="5"/>
        <v>0</v>
      </c>
      <c r="N52" s="9">
        <f t="shared" si="15"/>
        <v>0</v>
      </c>
      <c r="O52" s="9">
        <f t="shared" si="7"/>
        <v>0</v>
      </c>
      <c r="P52" s="8">
        <f t="shared" si="8"/>
        <v>0</v>
      </c>
      <c r="Q52" s="9">
        <f t="shared" si="9"/>
        <v>0</v>
      </c>
      <c r="R52" s="7">
        <f t="shared" si="10"/>
        <v>0</v>
      </c>
      <c r="S52" s="8">
        <f t="shared" si="11"/>
        <v>0</v>
      </c>
      <c r="T52" s="9">
        <f t="shared" si="12"/>
        <v>0</v>
      </c>
      <c r="U52" s="9">
        <f t="shared" si="13"/>
        <v>0</v>
      </c>
      <c r="V52" s="1">
        <f t="shared" si="14"/>
        <v>0</v>
      </c>
    </row>
    <row r="53" spans="1:22">
      <c r="A53" s="105">
        <v>5.9999999999999995E-5</v>
      </c>
      <c r="B53" s="7">
        <f t="shared" si="0"/>
        <v>5.9999999999999995E-5</v>
      </c>
      <c r="F53" s="26">
        <f t="shared" si="1"/>
        <v>0</v>
      </c>
      <c r="G53" s="26">
        <f t="shared" si="2"/>
        <v>0</v>
      </c>
      <c r="H53" s="8">
        <v>0</v>
      </c>
      <c r="I53" s="8">
        <v>0</v>
      </c>
      <c r="J53" s="8">
        <v>0</v>
      </c>
      <c r="K53" s="9">
        <f t="shared" si="3"/>
        <v>0</v>
      </c>
      <c r="L53" s="9">
        <f t="shared" si="4"/>
        <v>0</v>
      </c>
      <c r="M53" s="9">
        <f t="shared" si="5"/>
        <v>0</v>
      </c>
      <c r="N53" s="9">
        <f t="shared" si="15"/>
        <v>0</v>
      </c>
      <c r="O53" s="9">
        <f t="shared" si="7"/>
        <v>0</v>
      </c>
      <c r="P53" s="8">
        <f t="shared" si="8"/>
        <v>0</v>
      </c>
      <c r="Q53" s="9">
        <f t="shared" si="9"/>
        <v>0</v>
      </c>
      <c r="R53" s="7">
        <f t="shared" si="10"/>
        <v>0</v>
      </c>
      <c r="S53" s="8">
        <f t="shared" si="11"/>
        <v>0</v>
      </c>
      <c r="T53" s="9">
        <f t="shared" si="12"/>
        <v>0</v>
      </c>
      <c r="U53" s="9">
        <f t="shared" si="13"/>
        <v>0</v>
      </c>
      <c r="V53" s="1">
        <f t="shared" si="14"/>
        <v>0</v>
      </c>
    </row>
    <row r="54" spans="1:22">
      <c r="A54" s="105">
        <v>6.0999999999999999E-5</v>
      </c>
      <c r="B54" s="7">
        <f t="shared" si="0"/>
        <v>6.0999999999999999E-5</v>
      </c>
      <c r="F54" s="26">
        <f t="shared" si="1"/>
        <v>0</v>
      </c>
      <c r="G54" s="26">
        <f t="shared" si="2"/>
        <v>0</v>
      </c>
      <c r="H54" s="8">
        <v>0</v>
      </c>
      <c r="I54" s="8">
        <v>0</v>
      </c>
      <c r="J54" s="8">
        <v>0</v>
      </c>
      <c r="K54" s="9">
        <f t="shared" si="3"/>
        <v>0</v>
      </c>
      <c r="L54" s="9">
        <f t="shared" si="4"/>
        <v>0</v>
      </c>
      <c r="M54" s="9">
        <f t="shared" si="5"/>
        <v>0</v>
      </c>
      <c r="N54" s="9">
        <f t="shared" si="15"/>
        <v>0</v>
      </c>
      <c r="O54" s="9">
        <f t="shared" si="7"/>
        <v>0</v>
      </c>
      <c r="P54" s="8">
        <f t="shared" si="8"/>
        <v>0</v>
      </c>
      <c r="Q54" s="9">
        <f t="shared" si="9"/>
        <v>0</v>
      </c>
      <c r="R54" s="7">
        <f t="shared" si="10"/>
        <v>0</v>
      </c>
      <c r="S54" s="8">
        <f t="shared" si="11"/>
        <v>0</v>
      </c>
      <c r="T54" s="9">
        <f t="shared" si="12"/>
        <v>0</v>
      </c>
      <c r="U54" s="9">
        <f t="shared" si="13"/>
        <v>0</v>
      </c>
      <c r="V54" s="1">
        <f t="shared" si="14"/>
        <v>0</v>
      </c>
    </row>
    <row r="55" spans="1:22">
      <c r="A55" s="105">
        <v>6.2000000000000003E-5</v>
      </c>
      <c r="B55" s="7">
        <f t="shared" si="0"/>
        <v>6.2000000000000003E-5</v>
      </c>
      <c r="F55" s="26">
        <f t="shared" si="1"/>
        <v>0</v>
      </c>
      <c r="G55" s="26">
        <f t="shared" si="2"/>
        <v>0</v>
      </c>
      <c r="H55" s="8">
        <v>0</v>
      </c>
      <c r="I55" s="8">
        <v>0</v>
      </c>
      <c r="J55" s="8">
        <v>0</v>
      </c>
      <c r="K55" s="9">
        <f t="shared" si="3"/>
        <v>0</v>
      </c>
      <c r="L55" s="9">
        <f t="shared" si="4"/>
        <v>0</v>
      </c>
      <c r="M55" s="9">
        <f t="shared" si="5"/>
        <v>0</v>
      </c>
      <c r="N55" s="9">
        <f t="shared" si="15"/>
        <v>0</v>
      </c>
      <c r="O55" s="9">
        <f t="shared" si="7"/>
        <v>0</v>
      </c>
      <c r="P55" s="8">
        <f t="shared" si="8"/>
        <v>0</v>
      </c>
      <c r="Q55" s="9">
        <f t="shared" si="9"/>
        <v>0</v>
      </c>
      <c r="R55" s="7">
        <f t="shared" si="10"/>
        <v>0</v>
      </c>
      <c r="S55" s="8">
        <f t="shared" si="11"/>
        <v>0</v>
      </c>
      <c r="T55" s="9">
        <f t="shared" si="12"/>
        <v>0</v>
      </c>
      <c r="U55" s="9">
        <f t="shared" si="13"/>
        <v>0</v>
      </c>
      <c r="V55" s="1">
        <f t="shared" si="14"/>
        <v>0</v>
      </c>
    </row>
    <row r="56" spans="1:22">
      <c r="A56" s="105">
        <v>6.3E-5</v>
      </c>
      <c r="B56" s="7">
        <f t="shared" si="0"/>
        <v>6.3E-5</v>
      </c>
      <c r="F56" s="26">
        <f t="shared" si="1"/>
        <v>0</v>
      </c>
      <c r="G56" s="26">
        <f t="shared" si="2"/>
        <v>0</v>
      </c>
      <c r="H56" s="8">
        <v>0</v>
      </c>
      <c r="I56" s="8">
        <v>0</v>
      </c>
      <c r="J56" s="8">
        <v>0</v>
      </c>
      <c r="K56" s="9">
        <f t="shared" si="3"/>
        <v>0</v>
      </c>
      <c r="L56" s="9">
        <f t="shared" si="4"/>
        <v>0</v>
      </c>
      <c r="M56" s="9">
        <f t="shared" si="5"/>
        <v>0</v>
      </c>
      <c r="N56" s="9">
        <f t="shared" si="15"/>
        <v>0</v>
      </c>
      <c r="O56" s="9">
        <f t="shared" si="7"/>
        <v>0</v>
      </c>
      <c r="P56" s="8">
        <f t="shared" si="8"/>
        <v>0</v>
      </c>
      <c r="Q56" s="9">
        <f t="shared" si="9"/>
        <v>0</v>
      </c>
      <c r="R56" s="7">
        <f t="shared" si="10"/>
        <v>0</v>
      </c>
      <c r="S56" s="8">
        <f t="shared" si="11"/>
        <v>0</v>
      </c>
      <c r="T56" s="9">
        <f t="shared" si="12"/>
        <v>0</v>
      </c>
      <c r="U56" s="9">
        <f t="shared" si="13"/>
        <v>0</v>
      </c>
      <c r="V56" s="1">
        <f t="shared" si="14"/>
        <v>0</v>
      </c>
    </row>
    <row r="57" spans="1:22">
      <c r="A57" s="105">
        <v>6.3999999999999997E-5</v>
      </c>
      <c r="B57" s="7">
        <f t="shared" si="0"/>
        <v>6.3999999999999997E-5</v>
      </c>
      <c r="F57" s="26">
        <f t="shared" si="1"/>
        <v>0</v>
      </c>
      <c r="G57" s="26">
        <f t="shared" si="2"/>
        <v>0</v>
      </c>
      <c r="H57" s="8">
        <v>0</v>
      </c>
      <c r="I57" s="8">
        <v>0</v>
      </c>
      <c r="J57" s="8">
        <v>0</v>
      </c>
      <c r="K57" s="9">
        <f t="shared" si="3"/>
        <v>0</v>
      </c>
      <c r="L57" s="9">
        <f t="shared" si="4"/>
        <v>0</v>
      </c>
      <c r="M57" s="9">
        <f t="shared" si="5"/>
        <v>0</v>
      </c>
      <c r="N57" s="9">
        <f t="shared" si="15"/>
        <v>0</v>
      </c>
      <c r="O57" s="9">
        <f t="shared" si="7"/>
        <v>0</v>
      </c>
      <c r="P57" s="8">
        <f t="shared" si="8"/>
        <v>0</v>
      </c>
      <c r="Q57" s="9">
        <f t="shared" si="9"/>
        <v>0</v>
      </c>
      <c r="R57" s="7">
        <f t="shared" si="10"/>
        <v>0</v>
      </c>
      <c r="S57" s="8">
        <f t="shared" si="11"/>
        <v>0</v>
      </c>
      <c r="T57" s="9">
        <f t="shared" si="12"/>
        <v>0</v>
      </c>
      <c r="U57" s="9">
        <f t="shared" si="13"/>
        <v>0</v>
      </c>
      <c r="V57" s="1">
        <f t="shared" si="14"/>
        <v>0</v>
      </c>
    </row>
    <row r="58" spans="1:22">
      <c r="A58" s="105">
        <v>6.4999999999999994E-5</v>
      </c>
      <c r="B58" s="7">
        <f t="shared" si="0"/>
        <v>6.4999999999999994E-5</v>
      </c>
      <c r="F58" s="26">
        <f t="shared" si="1"/>
        <v>0</v>
      </c>
      <c r="G58" s="26">
        <f t="shared" si="2"/>
        <v>0</v>
      </c>
      <c r="H58" s="8">
        <v>0</v>
      </c>
      <c r="I58" s="8">
        <v>0</v>
      </c>
      <c r="J58" s="8">
        <v>0</v>
      </c>
      <c r="K58" s="9">
        <f t="shared" si="3"/>
        <v>0</v>
      </c>
      <c r="L58" s="9">
        <f t="shared" si="4"/>
        <v>0</v>
      </c>
      <c r="M58" s="9">
        <f t="shared" si="5"/>
        <v>0</v>
      </c>
      <c r="N58" s="9">
        <f t="shared" si="15"/>
        <v>0</v>
      </c>
      <c r="O58" s="9">
        <f t="shared" si="7"/>
        <v>0</v>
      </c>
      <c r="P58" s="8">
        <f t="shared" si="8"/>
        <v>0</v>
      </c>
      <c r="Q58" s="9">
        <f t="shared" si="9"/>
        <v>0</v>
      </c>
      <c r="R58" s="7">
        <f t="shared" si="10"/>
        <v>0</v>
      </c>
      <c r="S58" s="8">
        <f t="shared" si="11"/>
        <v>0</v>
      </c>
      <c r="T58" s="9">
        <f t="shared" si="12"/>
        <v>0</v>
      </c>
      <c r="U58" s="9">
        <f t="shared" si="13"/>
        <v>0</v>
      </c>
      <c r="V58" s="1">
        <f t="shared" si="14"/>
        <v>0</v>
      </c>
    </row>
    <row r="59" spans="1:22">
      <c r="A59" s="105">
        <v>6.6000000000000005E-5</v>
      </c>
      <c r="B59" s="7">
        <f t="shared" si="0"/>
        <v>6.6000000000000005E-5</v>
      </c>
      <c r="F59" s="26">
        <f t="shared" si="1"/>
        <v>0</v>
      </c>
      <c r="G59" s="26">
        <f t="shared" si="2"/>
        <v>0</v>
      </c>
      <c r="H59" s="8">
        <v>0</v>
      </c>
      <c r="I59" s="8">
        <v>0</v>
      </c>
      <c r="J59" s="8">
        <v>0</v>
      </c>
      <c r="K59" s="9">
        <f t="shared" si="3"/>
        <v>0</v>
      </c>
      <c r="L59" s="9">
        <f t="shared" si="4"/>
        <v>0</v>
      </c>
      <c r="M59" s="9">
        <f t="shared" si="5"/>
        <v>0</v>
      </c>
      <c r="N59" s="9">
        <f t="shared" si="15"/>
        <v>0</v>
      </c>
      <c r="O59" s="9">
        <f t="shared" si="7"/>
        <v>0</v>
      </c>
      <c r="P59" s="8">
        <f t="shared" si="8"/>
        <v>0</v>
      </c>
      <c r="Q59" s="9">
        <f t="shared" si="9"/>
        <v>0</v>
      </c>
      <c r="R59" s="7">
        <f t="shared" si="10"/>
        <v>0</v>
      </c>
      <c r="S59" s="8">
        <f t="shared" si="11"/>
        <v>0</v>
      </c>
      <c r="T59" s="9">
        <f t="shared" si="12"/>
        <v>0</v>
      </c>
      <c r="U59" s="9">
        <f t="shared" si="13"/>
        <v>0</v>
      </c>
      <c r="V59" s="1">
        <f t="shared" si="14"/>
        <v>0</v>
      </c>
    </row>
    <row r="60" spans="1:22">
      <c r="A60" s="105">
        <v>6.7000000000000002E-5</v>
      </c>
      <c r="B60" s="7">
        <f t="shared" si="0"/>
        <v>6.7000000000000002E-5</v>
      </c>
      <c r="F60" s="26">
        <f t="shared" si="1"/>
        <v>0</v>
      </c>
      <c r="G60" s="26">
        <f t="shared" si="2"/>
        <v>0</v>
      </c>
      <c r="H60" s="8">
        <v>0</v>
      </c>
      <c r="I60" s="8">
        <v>0</v>
      </c>
      <c r="J60" s="8">
        <v>0</v>
      </c>
      <c r="K60" s="9">
        <f t="shared" si="3"/>
        <v>0</v>
      </c>
      <c r="L60" s="9">
        <f t="shared" si="4"/>
        <v>0</v>
      </c>
      <c r="M60" s="9">
        <f t="shared" si="5"/>
        <v>0</v>
      </c>
      <c r="N60" s="9">
        <f t="shared" si="15"/>
        <v>0</v>
      </c>
      <c r="O60" s="9">
        <f t="shared" si="7"/>
        <v>0</v>
      </c>
      <c r="P60" s="8">
        <f t="shared" si="8"/>
        <v>0</v>
      </c>
      <c r="Q60" s="9">
        <f t="shared" si="9"/>
        <v>0</v>
      </c>
      <c r="R60" s="7">
        <f t="shared" si="10"/>
        <v>0</v>
      </c>
      <c r="S60" s="8">
        <f t="shared" si="11"/>
        <v>0</v>
      </c>
      <c r="T60" s="9">
        <f t="shared" si="12"/>
        <v>0</v>
      </c>
      <c r="U60" s="9">
        <f t="shared" si="13"/>
        <v>0</v>
      </c>
      <c r="V60" s="1">
        <f t="shared" si="14"/>
        <v>0</v>
      </c>
    </row>
    <row r="61" spans="1:22">
      <c r="A61" s="105">
        <v>6.7999999999999999E-5</v>
      </c>
      <c r="B61" s="7">
        <f t="shared" si="0"/>
        <v>6.7999999999999999E-5</v>
      </c>
      <c r="F61" s="26">
        <f t="shared" si="1"/>
        <v>0</v>
      </c>
      <c r="G61" s="26">
        <f t="shared" si="2"/>
        <v>0</v>
      </c>
      <c r="H61" s="8">
        <v>0</v>
      </c>
      <c r="I61" s="8">
        <v>0</v>
      </c>
      <c r="J61" s="8">
        <v>0</v>
      </c>
      <c r="K61" s="9">
        <f t="shared" si="3"/>
        <v>0</v>
      </c>
      <c r="L61" s="9">
        <f t="shared" si="4"/>
        <v>0</v>
      </c>
      <c r="M61" s="9">
        <f t="shared" si="5"/>
        <v>0</v>
      </c>
      <c r="N61" s="9">
        <f t="shared" si="15"/>
        <v>0</v>
      </c>
      <c r="O61" s="9">
        <f t="shared" si="7"/>
        <v>0</v>
      </c>
      <c r="P61" s="8">
        <f t="shared" si="8"/>
        <v>0</v>
      </c>
      <c r="Q61" s="9">
        <f t="shared" si="9"/>
        <v>0</v>
      </c>
      <c r="R61" s="7">
        <f t="shared" si="10"/>
        <v>0</v>
      </c>
      <c r="S61" s="8">
        <f t="shared" si="11"/>
        <v>0</v>
      </c>
      <c r="T61" s="9">
        <f t="shared" si="12"/>
        <v>0</v>
      </c>
      <c r="U61" s="9">
        <f t="shared" si="13"/>
        <v>0</v>
      </c>
      <c r="V61" s="1">
        <f t="shared" si="14"/>
        <v>0</v>
      </c>
    </row>
    <row r="62" spans="1:22">
      <c r="A62" s="105">
        <v>6.8999999999999997E-5</v>
      </c>
      <c r="B62" s="7">
        <f t="shared" si="0"/>
        <v>6.8999999999999997E-5</v>
      </c>
      <c r="F62" s="26">
        <f t="shared" si="1"/>
        <v>0</v>
      </c>
      <c r="G62" s="26">
        <f t="shared" si="2"/>
        <v>0</v>
      </c>
      <c r="H62" s="8">
        <v>0</v>
      </c>
      <c r="I62" s="8">
        <v>0</v>
      </c>
      <c r="J62" s="8">
        <v>0</v>
      </c>
      <c r="K62" s="9">
        <f t="shared" si="3"/>
        <v>0</v>
      </c>
      <c r="L62" s="9">
        <f t="shared" si="4"/>
        <v>0</v>
      </c>
      <c r="M62" s="9">
        <f t="shared" si="5"/>
        <v>0</v>
      </c>
      <c r="N62" s="9">
        <f t="shared" si="15"/>
        <v>0</v>
      </c>
      <c r="O62" s="9">
        <f t="shared" si="7"/>
        <v>0</v>
      </c>
      <c r="P62" s="8">
        <f t="shared" si="8"/>
        <v>0</v>
      </c>
      <c r="Q62" s="9">
        <f t="shared" si="9"/>
        <v>0</v>
      </c>
      <c r="R62" s="7">
        <f t="shared" si="10"/>
        <v>0</v>
      </c>
      <c r="S62" s="8">
        <f t="shared" si="11"/>
        <v>0</v>
      </c>
      <c r="T62" s="9">
        <f t="shared" si="12"/>
        <v>0</v>
      </c>
      <c r="U62" s="9">
        <f t="shared" si="13"/>
        <v>0</v>
      </c>
      <c r="V62" s="1">
        <f t="shared" si="14"/>
        <v>0</v>
      </c>
    </row>
    <row r="63" spans="1:22">
      <c r="A63" s="105">
        <v>6.9999999999999994E-5</v>
      </c>
      <c r="B63" s="7">
        <f t="shared" si="0"/>
        <v>6.9999999999999994E-5</v>
      </c>
      <c r="F63" s="26">
        <f t="shared" si="1"/>
        <v>0</v>
      </c>
      <c r="G63" s="26">
        <f t="shared" si="2"/>
        <v>0</v>
      </c>
      <c r="H63" s="8">
        <v>0</v>
      </c>
      <c r="I63" s="8">
        <v>0</v>
      </c>
      <c r="J63" s="8">
        <v>0</v>
      </c>
      <c r="K63" s="9">
        <f t="shared" si="3"/>
        <v>0</v>
      </c>
      <c r="L63" s="9">
        <f t="shared" si="4"/>
        <v>0</v>
      </c>
      <c r="M63" s="9">
        <f t="shared" si="5"/>
        <v>0</v>
      </c>
      <c r="N63" s="9">
        <f t="shared" si="15"/>
        <v>0</v>
      </c>
      <c r="O63" s="9">
        <f t="shared" si="7"/>
        <v>0</v>
      </c>
      <c r="P63" s="8">
        <f t="shared" si="8"/>
        <v>0</v>
      </c>
      <c r="Q63" s="9">
        <f t="shared" si="9"/>
        <v>0</v>
      </c>
      <c r="R63" s="7">
        <f t="shared" si="10"/>
        <v>0</v>
      </c>
      <c r="S63" s="8">
        <f t="shared" si="11"/>
        <v>0</v>
      </c>
      <c r="T63" s="9">
        <f t="shared" si="12"/>
        <v>0</v>
      </c>
      <c r="U63" s="9">
        <f t="shared" si="13"/>
        <v>0</v>
      </c>
      <c r="V63" s="1">
        <f t="shared" si="14"/>
        <v>0</v>
      </c>
    </row>
    <row r="64" spans="1:22">
      <c r="A64" s="105">
        <v>7.1000000000000005E-5</v>
      </c>
      <c r="B64" s="7">
        <f t="shared" si="0"/>
        <v>7.1000000000000005E-5</v>
      </c>
      <c r="F64" s="26">
        <f t="shared" si="1"/>
        <v>0</v>
      </c>
      <c r="G64" s="26">
        <f t="shared" si="2"/>
        <v>0</v>
      </c>
      <c r="H64" s="8">
        <v>0</v>
      </c>
      <c r="I64" s="8">
        <v>0</v>
      </c>
      <c r="J64" s="8">
        <v>0</v>
      </c>
      <c r="K64" s="9">
        <f t="shared" si="3"/>
        <v>0</v>
      </c>
      <c r="L64" s="9">
        <f t="shared" si="4"/>
        <v>0</v>
      </c>
      <c r="M64" s="9">
        <f t="shared" si="5"/>
        <v>0</v>
      </c>
      <c r="N64" s="9">
        <f t="shared" si="15"/>
        <v>0</v>
      </c>
      <c r="O64" s="9">
        <f t="shared" si="7"/>
        <v>0</v>
      </c>
      <c r="P64" s="8">
        <f t="shared" si="8"/>
        <v>0</v>
      </c>
      <c r="Q64" s="9">
        <f t="shared" si="9"/>
        <v>0</v>
      </c>
      <c r="R64" s="7">
        <f t="shared" si="10"/>
        <v>0</v>
      </c>
      <c r="S64" s="8">
        <f t="shared" si="11"/>
        <v>0</v>
      </c>
      <c r="T64" s="9">
        <f t="shared" si="12"/>
        <v>0</v>
      </c>
      <c r="U64" s="9">
        <f t="shared" si="13"/>
        <v>0</v>
      </c>
      <c r="V64" s="1">
        <f t="shared" si="14"/>
        <v>0</v>
      </c>
    </row>
    <row r="65" spans="1:22">
      <c r="A65" s="105">
        <v>7.2000000000000002E-5</v>
      </c>
      <c r="B65" s="7">
        <f t="shared" si="0"/>
        <v>7.2000000000000002E-5</v>
      </c>
      <c r="F65" s="26">
        <f t="shared" si="1"/>
        <v>0</v>
      </c>
      <c r="G65" s="26">
        <f t="shared" si="2"/>
        <v>0</v>
      </c>
      <c r="H65" s="8">
        <v>0</v>
      </c>
      <c r="I65" s="8">
        <v>0</v>
      </c>
      <c r="J65" s="8">
        <v>0</v>
      </c>
      <c r="K65" s="9">
        <f t="shared" si="3"/>
        <v>0</v>
      </c>
      <c r="L65" s="9">
        <f t="shared" si="4"/>
        <v>0</v>
      </c>
      <c r="M65" s="9">
        <f t="shared" si="5"/>
        <v>0</v>
      </c>
      <c r="N65" s="9">
        <f t="shared" si="15"/>
        <v>0</v>
      </c>
      <c r="O65" s="9">
        <f t="shared" si="7"/>
        <v>0</v>
      </c>
      <c r="P65" s="8">
        <f t="shared" si="8"/>
        <v>0</v>
      </c>
      <c r="Q65" s="9">
        <f t="shared" si="9"/>
        <v>0</v>
      </c>
      <c r="R65" s="7">
        <f t="shared" si="10"/>
        <v>0</v>
      </c>
      <c r="S65" s="8">
        <f t="shared" si="11"/>
        <v>0</v>
      </c>
      <c r="T65" s="9">
        <f t="shared" si="12"/>
        <v>0</v>
      </c>
      <c r="U65" s="9">
        <f t="shared" si="13"/>
        <v>0</v>
      </c>
      <c r="V65" s="1">
        <f t="shared" si="14"/>
        <v>0</v>
      </c>
    </row>
    <row r="66" spans="1:22">
      <c r="A66" s="105">
        <v>7.2999999999999999E-5</v>
      </c>
      <c r="B66" s="7">
        <f t="shared" si="0"/>
        <v>7.2999999999999999E-5</v>
      </c>
      <c r="F66" s="26">
        <f t="shared" si="1"/>
        <v>0</v>
      </c>
      <c r="G66" s="26">
        <f t="shared" si="2"/>
        <v>0</v>
      </c>
      <c r="H66" s="8">
        <v>0</v>
      </c>
      <c r="I66" s="8">
        <v>0</v>
      </c>
      <c r="J66" s="8">
        <v>0</v>
      </c>
      <c r="K66" s="9">
        <f t="shared" si="3"/>
        <v>0</v>
      </c>
      <c r="L66" s="9">
        <f t="shared" si="4"/>
        <v>0</v>
      </c>
      <c r="M66" s="9">
        <f t="shared" si="5"/>
        <v>0</v>
      </c>
      <c r="N66" s="9">
        <f t="shared" si="15"/>
        <v>0</v>
      </c>
      <c r="O66" s="9">
        <f t="shared" si="7"/>
        <v>0</v>
      </c>
      <c r="P66" s="8">
        <f t="shared" si="8"/>
        <v>0</v>
      </c>
      <c r="Q66" s="9">
        <f t="shared" si="9"/>
        <v>0</v>
      </c>
      <c r="R66" s="7">
        <f t="shared" si="10"/>
        <v>0</v>
      </c>
      <c r="S66" s="8">
        <f t="shared" si="11"/>
        <v>0</v>
      </c>
      <c r="T66" s="9">
        <f t="shared" si="12"/>
        <v>0</v>
      </c>
      <c r="U66" s="9">
        <f t="shared" si="13"/>
        <v>0</v>
      </c>
      <c r="V66" s="1">
        <f t="shared" si="14"/>
        <v>0</v>
      </c>
    </row>
    <row r="67" spans="1:22">
      <c r="A67" s="105">
        <v>7.3999999999999996E-5</v>
      </c>
      <c r="B67" s="7">
        <f t="shared" ref="B67:B82" si="16">V67+A67</f>
        <v>7.3999999999999996E-5</v>
      </c>
      <c r="F67" s="26">
        <f t="shared" ref="F67:F82" si="17">COUNTIF(H67:O67,"&gt;1")</f>
        <v>0</v>
      </c>
      <c r="G67" s="26">
        <f t="shared" ref="G67:G82" si="18">COUNTIF(R67:U67,"&gt;1")</f>
        <v>0</v>
      </c>
      <c r="H67" s="8">
        <v>0</v>
      </c>
      <c r="I67" s="8">
        <v>0</v>
      </c>
      <c r="J67" s="8">
        <v>0</v>
      </c>
      <c r="K67" s="9">
        <f t="shared" si="3"/>
        <v>0</v>
      </c>
      <c r="L67" s="9">
        <f t="shared" si="4"/>
        <v>0</v>
      </c>
      <c r="M67" s="9">
        <f t="shared" si="5"/>
        <v>0</v>
      </c>
      <c r="N67" s="9">
        <f t="shared" ref="N67:N82" si="19">IF(ISERROR(VLOOKUP($C67,_Tri6,5,FALSE)),0,(VLOOKUP($C67,_Tri6,5,FALSE)))</f>
        <v>0</v>
      </c>
      <c r="O67" s="9">
        <f t="shared" si="7"/>
        <v>0</v>
      </c>
      <c r="P67" s="8">
        <f t="shared" ref="P67:P82" si="20">LARGE(H67:J67,2)</f>
        <v>0</v>
      </c>
      <c r="Q67" s="9">
        <f t="shared" ref="Q67:Q82" si="21">LARGE(K67:O67,3)</f>
        <v>0</v>
      </c>
      <c r="R67" s="7">
        <f t="shared" ref="R67:R82" si="22">LARGE(P67:Q67,1)</f>
        <v>0</v>
      </c>
      <c r="S67" s="8">
        <f t="shared" ref="S67:S82" si="23">LARGE(H67:J67,1)</f>
        <v>0</v>
      </c>
      <c r="T67" s="9">
        <f t="shared" ref="T67:T82" si="24">LARGE(K67:O67,1)</f>
        <v>0</v>
      </c>
      <c r="U67" s="9">
        <f t="shared" ref="U67:U82" si="25">LARGE(K67:O67,2)</f>
        <v>0</v>
      </c>
      <c r="V67" s="1">
        <f t="shared" ref="V67:V82" si="26">SUM(R67:U67)</f>
        <v>0</v>
      </c>
    </row>
    <row r="68" spans="1:22">
      <c r="A68" s="105">
        <v>7.4999999999999993E-5</v>
      </c>
      <c r="B68" s="7">
        <f t="shared" si="16"/>
        <v>7.4999999999999993E-5</v>
      </c>
      <c r="F68" s="26">
        <f t="shared" si="17"/>
        <v>0</v>
      </c>
      <c r="G68" s="26">
        <f t="shared" si="18"/>
        <v>0</v>
      </c>
      <c r="H68" s="8">
        <v>0</v>
      </c>
      <c r="I68" s="8">
        <v>0</v>
      </c>
      <c r="J68" s="8">
        <v>0</v>
      </c>
      <c r="K68" s="9">
        <f t="shared" si="3"/>
        <v>0</v>
      </c>
      <c r="L68" s="9">
        <f t="shared" si="4"/>
        <v>0</v>
      </c>
      <c r="M68" s="9">
        <f t="shared" si="5"/>
        <v>0</v>
      </c>
      <c r="N68" s="9">
        <f t="shared" si="19"/>
        <v>0</v>
      </c>
      <c r="O68" s="9">
        <f t="shared" si="7"/>
        <v>0</v>
      </c>
      <c r="P68" s="8">
        <f t="shared" si="20"/>
        <v>0</v>
      </c>
      <c r="Q68" s="9">
        <f t="shared" si="21"/>
        <v>0</v>
      </c>
      <c r="R68" s="7">
        <f t="shared" si="22"/>
        <v>0</v>
      </c>
      <c r="S68" s="8">
        <f t="shared" si="23"/>
        <v>0</v>
      </c>
      <c r="T68" s="9">
        <f t="shared" si="24"/>
        <v>0</v>
      </c>
      <c r="U68" s="9">
        <f t="shared" si="25"/>
        <v>0</v>
      </c>
      <c r="V68" s="1">
        <f t="shared" si="26"/>
        <v>0</v>
      </c>
    </row>
    <row r="69" spans="1:22">
      <c r="A69" s="105">
        <v>7.5999999999999991E-5</v>
      </c>
      <c r="B69" s="7">
        <f t="shared" si="16"/>
        <v>7.5999999999999991E-5</v>
      </c>
      <c r="F69" s="26">
        <f t="shared" si="17"/>
        <v>0</v>
      </c>
      <c r="G69" s="26">
        <f t="shared" si="18"/>
        <v>0</v>
      </c>
      <c r="H69" s="8">
        <v>0</v>
      </c>
      <c r="I69" s="8">
        <v>0</v>
      </c>
      <c r="J69" s="8">
        <v>0</v>
      </c>
      <c r="K69" s="9">
        <f t="shared" si="3"/>
        <v>0</v>
      </c>
      <c r="L69" s="9">
        <f t="shared" si="4"/>
        <v>0</v>
      </c>
      <c r="M69" s="9">
        <f t="shared" si="5"/>
        <v>0</v>
      </c>
      <c r="N69" s="9">
        <f t="shared" si="19"/>
        <v>0</v>
      </c>
      <c r="O69" s="9">
        <f t="shared" si="7"/>
        <v>0</v>
      </c>
      <c r="P69" s="8">
        <f t="shared" si="20"/>
        <v>0</v>
      </c>
      <c r="Q69" s="9">
        <f t="shared" si="21"/>
        <v>0</v>
      </c>
      <c r="R69" s="7">
        <f t="shared" si="22"/>
        <v>0</v>
      </c>
      <c r="S69" s="8">
        <f t="shared" si="23"/>
        <v>0</v>
      </c>
      <c r="T69" s="9">
        <f t="shared" si="24"/>
        <v>0</v>
      </c>
      <c r="U69" s="9">
        <f t="shared" si="25"/>
        <v>0</v>
      </c>
      <c r="V69" s="1">
        <f t="shared" si="26"/>
        <v>0</v>
      </c>
    </row>
    <row r="70" spans="1:22">
      <c r="A70" s="105">
        <v>7.7000000000000001E-5</v>
      </c>
      <c r="B70" s="7">
        <f t="shared" si="16"/>
        <v>7.7000000000000001E-5</v>
      </c>
      <c r="F70" s="26">
        <f t="shared" si="17"/>
        <v>0</v>
      </c>
      <c r="G70" s="26">
        <f t="shared" si="18"/>
        <v>0</v>
      </c>
      <c r="H70" s="8">
        <v>0</v>
      </c>
      <c r="I70" s="8">
        <v>0</v>
      </c>
      <c r="J70" s="8">
        <v>0</v>
      </c>
      <c r="K70" s="9">
        <f t="shared" si="3"/>
        <v>0</v>
      </c>
      <c r="L70" s="9">
        <f t="shared" si="4"/>
        <v>0</v>
      </c>
      <c r="M70" s="9">
        <f t="shared" si="5"/>
        <v>0</v>
      </c>
      <c r="N70" s="9">
        <f t="shared" si="19"/>
        <v>0</v>
      </c>
      <c r="O70" s="9">
        <f t="shared" si="7"/>
        <v>0</v>
      </c>
      <c r="P70" s="8">
        <f t="shared" si="20"/>
        <v>0</v>
      </c>
      <c r="Q70" s="9">
        <f t="shared" si="21"/>
        <v>0</v>
      </c>
      <c r="R70" s="7">
        <f t="shared" si="22"/>
        <v>0</v>
      </c>
      <c r="S70" s="8">
        <f t="shared" si="23"/>
        <v>0</v>
      </c>
      <c r="T70" s="9">
        <f t="shared" si="24"/>
        <v>0</v>
      </c>
      <c r="U70" s="9">
        <f t="shared" si="25"/>
        <v>0</v>
      </c>
      <c r="V70" s="1">
        <f t="shared" si="26"/>
        <v>0</v>
      </c>
    </row>
    <row r="71" spans="1:22">
      <c r="A71" s="105">
        <v>7.7999999999999999E-5</v>
      </c>
      <c r="B71" s="7">
        <f t="shared" si="16"/>
        <v>7.7999999999999999E-5</v>
      </c>
      <c r="F71" s="26">
        <f t="shared" si="17"/>
        <v>0</v>
      </c>
      <c r="G71" s="26">
        <f t="shared" si="18"/>
        <v>0</v>
      </c>
      <c r="H71" s="8">
        <v>0</v>
      </c>
      <c r="I71" s="8">
        <v>0</v>
      </c>
      <c r="J71" s="8">
        <v>0</v>
      </c>
      <c r="K71" s="9">
        <f t="shared" si="3"/>
        <v>0</v>
      </c>
      <c r="L71" s="9">
        <f t="shared" si="4"/>
        <v>0</v>
      </c>
      <c r="M71" s="9">
        <f t="shared" si="5"/>
        <v>0</v>
      </c>
      <c r="N71" s="9">
        <f t="shared" si="19"/>
        <v>0</v>
      </c>
      <c r="O71" s="9">
        <f t="shared" si="7"/>
        <v>0</v>
      </c>
      <c r="P71" s="8">
        <f t="shared" si="20"/>
        <v>0</v>
      </c>
      <c r="Q71" s="9">
        <f t="shared" si="21"/>
        <v>0</v>
      </c>
      <c r="R71" s="7">
        <f t="shared" si="22"/>
        <v>0</v>
      </c>
      <c r="S71" s="8">
        <f t="shared" si="23"/>
        <v>0</v>
      </c>
      <c r="T71" s="9">
        <f t="shared" si="24"/>
        <v>0</v>
      </c>
      <c r="U71" s="9">
        <f t="shared" si="25"/>
        <v>0</v>
      </c>
      <c r="V71" s="1">
        <f t="shared" si="26"/>
        <v>0</v>
      </c>
    </row>
    <row r="72" spans="1:22">
      <c r="A72" s="105">
        <v>7.8999999999999996E-5</v>
      </c>
      <c r="B72" s="7">
        <f t="shared" si="16"/>
        <v>7.8999999999999996E-5</v>
      </c>
      <c r="F72" s="26">
        <f t="shared" si="17"/>
        <v>0</v>
      </c>
      <c r="G72" s="26">
        <f t="shared" si="18"/>
        <v>0</v>
      </c>
      <c r="H72" s="8">
        <v>0</v>
      </c>
      <c r="I72" s="8">
        <v>0</v>
      </c>
      <c r="J72" s="8">
        <v>0</v>
      </c>
      <c r="K72" s="9">
        <f t="shared" si="3"/>
        <v>0</v>
      </c>
      <c r="L72" s="9">
        <f t="shared" si="4"/>
        <v>0</v>
      </c>
      <c r="M72" s="9">
        <f t="shared" si="5"/>
        <v>0</v>
      </c>
      <c r="N72" s="9">
        <f t="shared" si="19"/>
        <v>0</v>
      </c>
      <c r="O72" s="9">
        <f t="shared" si="7"/>
        <v>0</v>
      </c>
      <c r="P72" s="8">
        <f t="shared" si="20"/>
        <v>0</v>
      </c>
      <c r="Q72" s="9">
        <f t="shared" si="21"/>
        <v>0</v>
      </c>
      <c r="R72" s="7">
        <f t="shared" si="22"/>
        <v>0</v>
      </c>
      <c r="S72" s="8">
        <f t="shared" si="23"/>
        <v>0</v>
      </c>
      <c r="T72" s="9">
        <f t="shared" si="24"/>
        <v>0</v>
      </c>
      <c r="U72" s="9">
        <f t="shared" si="25"/>
        <v>0</v>
      </c>
      <c r="V72" s="1">
        <f t="shared" si="26"/>
        <v>0</v>
      </c>
    </row>
    <row r="73" spans="1:22">
      <c r="A73" s="105">
        <v>7.9999999999999993E-5</v>
      </c>
      <c r="B73" s="7">
        <f t="shared" si="16"/>
        <v>7.9999999999999993E-5</v>
      </c>
      <c r="F73" s="26">
        <f t="shared" si="17"/>
        <v>0</v>
      </c>
      <c r="G73" s="26">
        <f t="shared" si="18"/>
        <v>0</v>
      </c>
      <c r="H73" s="8">
        <v>0</v>
      </c>
      <c r="I73" s="8">
        <v>0</v>
      </c>
      <c r="J73" s="8">
        <v>0</v>
      </c>
      <c r="K73" s="9">
        <f t="shared" si="3"/>
        <v>0</v>
      </c>
      <c r="L73" s="9">
        <f t="shared" si="4"/>
        <v>0</v>
      </c>
      <c r="M73" s="9">
        <f t="shared" si="5"/>
        <v>0</v>
      </c>
      <c r="N73" s="9">
        <f t="shared" si="19"/>
        <v>0</v>
      </c>
      <c r="O73" s="9">
        <f t="shared" si="7"/>
        <v>0</v>
      </c>
      <c r="P73" s="8">
        <f t="shared" si="20"/>
        <v>0</v>
      </c>
      <c r="Q73" s="9">
        <f t="shared" si="21"/>
        <v>0</v>
      </c>
      <c r="R73" s="7">
        <f t="shared" si="22"/>
        <v>0</v>
      </c>
      <c r="S73" s="8">
        <f t="shared" si="23"/>
        <v>0</v>
      </c>
      <c r="T73" s="9">
        <f t="shared" si="24"/>
        <v>0</v>
      </c>
      <c r="U73" s="9">
        <f t="shared" si="25"/>
        <v>0</v>
      </c>
      <c r="V73" s="1">
        <f t="shared" si="26"/>
        <v>0</v>
      </c>
    </row>
    <row r="74" spans="1:22">
      <c r="A74" s="105">
        <v>8.099999999999999E-5</v>
      </c>
      <c r="B74" s="7">
        <f t="shared" si="16"/>
        <v>8.099999999999999E-5</v>
      </c>
      <c r="F74" s="26">
        <f t="shared" si="17"/>
        <v>0</v>
      </c>
      <c r="G74" s="26">
        <f t="shared" si="18"/>
        <v>0</v>
      </c>
      <c r="H74" s="8">
        <v>0</v>
      </c>
      <c r="I74" s="8">
        <v>0</v>
      </c>
      <c r="J74" s="8">
        <v>0</v>
      </c>
      <c r="K74" s="9">
        <f t="shared" si="3"/>
        <v>0</v>
      </c>
      <c r="L74" s="9">
        <f t="shared" si="4"/>
        <v>0</v>
      </c>
      <c r="M74" s="9">
        <f t="shared" si="5"/>
        <v>0</v>
      </c>
      <c r="N74" s="9">
        <f t="shared" si="19"/>
        <v>0</v>
      </c>
      <c r="O74" s="9">
        <f t="shared" si="7"/>
        <v>0</v>
      </c>
      <c r="P74" s="8">
        <f t="shared" si="20"/>
        <v>0</v>
      </c>
      <c r="Q74" s="9">
        <f t="shared" si="21"/>
        <v>0</v>
      </c>
      <c r="R74" s="7">
        <f t="shared" si="22"/>
        <v>0</v>
      </c>
      <c r="S74" s="8">
        <f t="shared" si="23"/>
        <v>0</v>
      </c>
      <c r="T74" s="9">
        <f t="shared" si="24"/>
        <v>0</v>
      </c>
      <c r="U74" s="9">
        <f t="shared" si="25"/>
        <v>0</v>
      </c>
      <c r="V74" s="1">
        <f t="shared" si="26"/>
        <v>0</v>
      </c>
    </row>
    <row r="75" spans="1:22">
      <c r="A75" s="105">
        <v>8.2000000000000001E-5</v>
      </c>
      <c r="B75" s="7">
        <f t="shared" si="16"/>
        <v>8.2000000000000001E-5</v>
      </c>
      <c r="F75" s="26">
        <f t="shared" si="17"/>
        <v>0</v>
      </c>
      <c r="G75" s="26">
        <f t="shared" si="18"/>
        <v>0</v>
      </c>
      <c r="H75" s="8">
        <v>0</v>
      </c>
      <c r="I75" s="8">
        <v>0</v>
      </c>
      <c r="J75" s="8">
        <v>0</v>
      </c>
      <c r="K75" s="9">
        <f t="shared" si="3"/>
        <v>0</v>
      </c>
      <c r="L75" s="9">
        <f t="shared" si="4"/>
        <v>0</v>
      </c>
      <c r="M75" s="9">
        <f t="shared" si="5"/>
        <v>0</v>
      </c>
      <c r="N75" s="9">
        <f t="shared" si="19"/>
        <v>0</v>
      </c>
      <c r="O75" s="9">
        <f t="shared" si="7"/>
        <v>0</v>
      </c>
      <c r="P75" s="8">
        <f t="shared" si="20"/>
        <v>0</v>
      </c>
      <c r="Q75" s="9">
        <f t="shared" si="21"/>
        <v>0</v>
      </c>
      <c r="R75" s="7">
        <f t="shared" si="22"/>
        <v>0</v>
      </c>
      <c r="S75" s="8">
        <f t="shared" si="23"/>
        <v>0</v>
      </c>
      <c r="T75" s="9">
        <f t="shared" si="24"/>
        <v>0</v>
      </c>
      <c r="U75" s="9">
        <f t="shared" si="25"/>
        <v>0</v>
      </c>
      <c r="V75" s="1">
        <f t="shared" si="26"/>
        <v>0</v>
      </c>
    </row>
    <row r="76" spans="1:22">
      <c r="A76" s="105">
        <v>8.2999999999999998E-5</v>
      </c>
      <c r="B76" s="7">
        <f t="shared" si="16"/>
        <v>8.2999999999999998E-5</v>
      </c>
      <c r="F76" s="26">
        <f t="shared" si="17"/>
        <v>0</v>
      </c>
      <c r="G76" s="26">
        <f t="shared" si="18"/>
        <v>0</v>
      </c>
      <c r="H76" s="8">
        <v>0</v>
      </c>
      <c r="I76" s="8">
        <v>0</v>
      </c>
      <c r="J76" s="8">
        <v>0</v>
      </c>
      <c r="K76" s="9">
        <f t="shared" si="3"/>
        <v>0</v>
      </c>
      <c r="L76" s="9">
        <f t="shared" si="4"/>
        <v>0</v>
      </c>
      <c r="M76" s="9">
        <f t="shared" si="5"/>
        <v>0</v>
      </c>
      <c r="N76" s="9">
        <f t="shared" si="19"/>
        <v>0</v>
      </c>
      <c r="O76" s="9">
        <f t="shared" si="7"/>
        <v>0</v>
      </c>
      <c r="P76" s="8">
        <f t="shared" si="20"/>
        <v>0</v>
      </c>
      <c r="Q76" s="9">
        <f t="shared" si="21"/>
        <v>0</v>
      </c>
      <c r="R76" s="7">
        <f t="shared" si="22"/>
        <v>0</v>
      </c>
      <c r="S76" s="8">
        <f t="shared" si="23"/>
        <v>0</v>
      </c>
      <c r="T76" s="9">
        <f t="shared" si="24"/>
        <v>0</v>
      </c>
      <c r="U76" s="9">
        <f t="shared" si="25"/>
        <v>0</v>
      </c>
      <c r="V76" s="1">
        <f t="shared" si="26"/>
        <v>0</v>
      </c>
    </row>
    <row r="77" spans="1:22">
      <c r="A77" s="105">
        <v>8.3999999999999995E-5</v>
      </c>
      <c r="B77" s="7">
        <f t="shared" si="16"/>
        <v>8.3999999999999995E-5</v>
      </c>
      <c r="F77" s="26">
        <f t="shared" si="17"/>
        <v>0</v>
      </c>
      <c r="G77" s="26">
        <f t="shared" si="18"/>
        <v>0</v>
      </c>
      <c r="H77" s="8">
        <v>0</v>
      </c>
      <c r="I77" s="8">
        <v>0</v>
      </c>
      <c r="J77" s="8">
        <v>0</v>
      </c>
      <c r="K77" s="9">
        <f t="shared" si="3"/>
        <v>0</v>
      </c>
      <c r="L77" s="9">
        <f t="shared" si="4"/>
        <v>0</v>
      </c>
      <c r="M77" s="9">
        <f t="shared" si="5"/>
        <v>0</v>
      </c>
      <c r="N77" s="9">
        <f t="shared" si="19"/>
        <v>0</v>
      </c>
      <c r="O77" s="9">
        <f t="shared" si="7"/>
        <v>0</v>
      </c>
      <c r="P77" s="8">
        <f t="shared" si="20"/>
        <v>0</v>
      </c>
      <c r="Q77" s="9">
        <f t="shared" si="21"/>
        <v>0</v>
      </c>
      <c r="R77" s="7">
        <f t="shared" si="22"/>
        <v>0</v>
      </c>
      <c r="S77" s="8">
        <f t="shared" si="23"/>
        <v>0</v>
      </c>
      <c r="T77" s="9">
        <f t="shared" si="24"/>
        <v>0</v>
      </c>
      <c r="U77" s="9">
        <f t="shared" si="25"/>
        <v>0</v>
      </c>
      <c r="V77" s="1">
        <f t="shared" si="26"/>
        <v>0</v>
      </c>
    </row>
    <row r="78" spans="1:22">
      <c r="A78" s="105">
        <v>8.4999999999999993E-5</v>
      </c>
      <c r="B78" s="7">
        <f t="shared" si="16"/>
        <v>8.4999999999999993E-5</v>
      </c>
      <c r="F78" s="26">
        <f t="shared" si="17"/>
        <v>0</v>
      </c>
      <c r="G78" s="26">
        <f t="shared" si="18"/>
        <v>0</v>
      </c>
      <c r="H78" s="8">
        <v>0</v>
      </c>
      <c r="I78" s="8">
        <v>0</v>
      </c>
      <c r="J78" s="8">
        <v>0</v>
      </c>
      <c r="K78" s="9">
        <f t="shared" si="3"/>
        <v>0</v>
      </c>
      <c r="L78" s="9">
        <f t="shared" si="4"/>
        <v>0</v>
      </c>
      <c r="M78" s="9">
        <f t="shared" si="5"/>
        <v>0</v>
      </c>
      <c r="N78" s="9">
        <f t="shared" si="19"/>
        <v>0</v>
      </c>
      <c r="O78" s="9">
        <f t="shared" si="7"/>
        <v>0</v>
      </c>
      <c r="P78" s="8">
        <f t="shared" si="20"/>
        <v>0</v>
      </c>
      <c r="Q78" s="9">
        <f t="shared" si="21"/>
        <v>0</v>
      </c>
      <c r="R78" s="7">
        <f t="shared" si="22"/>
        <v>0</v>
      </c>
      <c r="S78" s="8">
        <f t="shared" si="23"/>
        <v>0</v>
      </c>
      <c r="T78" s="9">
        <f t="shared" si="24"/>
        <v>0</v>
      </c>
      <c r="U78" s="9">
        <f t="shared" si="25"/>
        <v>0</v>
      </c>
      <c r="V78" s="1">
        <f t="shared" si="26"/>
        <v>0</v>
      </c>
    </row>
    <row r="79" spans="1:22">
      <c r="A79" s="105">
        <v>8.599999999999999E-5</v>
      </c>
      <c r="B79" s="7">
        <f t="shared" si="16"/>
        <v>8.599999999999999E-5</v>
      </c>
      <c r="F79" s="26">
        <f t="shared" si="17"/>
        <v>0</v>
      </c>
      <c r="G79" s="26">
        <f t="shared" si="18"/>
        <v>0</v>
      </c>
      <c r="H79" s="8">
        <v>0</v>
      </c>
      <c r="I79" s="8">
        <v>0</v>
      </c>
      <c r="J79" s="8">
        <v>0</v>
      </c>
      <c r="K79" s="9">
        <f t="shared" si="3"/>
        <v>0</v>
      </c>
      <c r="L79" s="9">
        <f t="shared" si="4"/>
        <v>0</v>
      </c>
      <c r="M79" s="9">
        <f t="shared" si="5"/>
        <v>0</v>
      </c>
      <c r="N79" s="9">
        <f t="shared" si="19"/>
        <v>0</v>
      </c>
      <c r="O79" s="9">
        <f t="shared" si="7"/>
        <v>0</v>
      </c>
      <c r="P79" s="8">
        <f t="shared" si="20"/>
        <v>0</v>
      </c>
      <c r="Q79" s="9">
        <f t="shared" si="21"/>
        <v>0</v>
      </c>
      <c r="R79" s="7">
        <f t="shared" si="22"/>
        <v>0</v>
      </c>
      <c r="S79" s="8">
        <f t="shared" si="23"/>
        <v>0</v>
      </c>
      <c r="T79" s="9">
        <f t="shared" si="24"/>
        <v>0</v>
      </c>
      <c r="U79" s="9">
        <f t="shared" si="25"/>
        <v>0</v>
      </c>
      <c r="V79" s="1">
        <f t="shared" si="26"/>
        <v>0</v>
      </c>
    </row>
    <row r="80" spans="1:22">
      <c r="A80" s="105">
        <v>8.7000000000000001E-5</v>
      </c>
      <c r="B80" s="7">
        <f t="shared" si="16"/>
        <v>8.7000000000000001E-5</v>
      </c>
      <c r="F80" s="26">
        <f t="shared" si="17"/>
        <v>0</v>
      </c>
      <c r="G80" s="26">
        <f t="shared" si="18"/>
        <v>0</v>
      </c>
      <c r="H80" s="8">
        <v>0</v>
      </c>
      <c r="I80" s="8">
        <v>0</v>
      </c>
      <c r="J80" s="8">
        <v>0</v>
      </c>
      <c r="K80" s="9">
        <f t="shared" si="3"/>
        <v>0</v>
      </c>
      <c r="L80" s="9">
        <f t="shared" si="4"/>
        <v>0</v>
      </c>
      <c r="M80" s="9">
        <f t="shared" si="5"/>
        <v>0</v>
      </c>
      <c r="N80" s="9">
        <f t="shared" si="19"/>
        <v>0</v>
      </c>
      <c r="O80" s="9">
        <f t="shared" si="7"/>
        <v>0</v>
      </c>
      <c r="P80" s="8">
        <f t="shared" si="20"/>
        <v>0</v>
      </c>
      <c r="Q80" s="9">
        <f t="shared" si="21"/>
        <v>0</v>
      </c>
      <c r="R80" s="7">
        <f t="shared" si="22"/>
        <v>0</v>
      </c>
      <c r="S80" s="8">
        <f t="shared" si="23"/>
        <v>0</v>
      </c>
      <c r="T80" s="9">
        <f t="shared" si="24"/>
        <v>0</v>
      </c>
      <c r="U80" s="9">
        <f t="shared" si="25"/>
        <v>0</v>
      </c>
      <c r="V80" s="1">
        <f t="shared" si="26"/>
        <v>0</v>
      </c>
    </row>
    <row r="81" spans="1:33">
      <c r="A81" s="105">
        <v>8.7999999999999998E-5</v>
      </c>
      <c r="B81" s="7">
        <f t="shared" si="16"/>
        <v>8.7999999999999998E-5</v>
      </c>
      <c r="F81" s="26">
        <f t="shared" si="17"/>
        <v>0</v>
      </c>
      <c r="G81" s="26">
        <f t="shared" si="18"/>
        <v>0</v>
      </c>
      <c r="H81" s="8">
        <v>0</v>
      </c>
      <c r="I81" s="8">
        <v>0</v>
      </c>
      <c r="J81" s="8">
        <v>0</v>
      </c>
      <c r="K81" s="9">
        <f t="shared" si="3"/>
        <v>0</v>
      </c>
      <c r="L81" s="9">
        <f t="shared" si="4"/>
        <v>0</v>
      </c>
      <c r="M81" s="9">
        <f t="shared" si="5"/>
        <v>0</v>
      </c>
      <c r="N81" s="9">
        <f t="shared" si="19"/>
        <v>0</v>
      </c>
      <c r="O81" s="9">
        <f t="shared" si="7"/>
        <v>0</v>
      </c>
      <c r="P81" s="8">
        <f t="shared" si="20"/>
        <v>0</v>
      </c>
      <c r="Q81" s="9">
        <f t="shared" si="21"/>
        <v>0</v>
      </c>
      <c r="R81" s="7">
        <f t="shared" si="22"/>
        <v>0</v>
      </c>
      <c r="S81" s="8">
        <f t="shared" si="23"/>
        <v>0</v>
      </c>
      <c r="T81" s="9">
        <f t="shared" si="24"/>
        <v>0</v>
      </c>
      <c r="U81" s="9">
        <f t="shared" si="25"/>
        <v>0</v>
      </c>
      <c r="V81" s="1">
        <f t="shared" si="26"/>
        <v>0</v>
      </c>
    </row>
    <row r="82" spans="1:33">
      <c r="A82" s="105">
        <v>8.8999999999999995E-5</v>
      </c>
      <c r="B82" s="7">
        <f t="shared" si="16"/>
        <v>8.8999999999999995E-5</v>
      </c>
      <c r="F82" s="26">
        <f t="shared" si="17"/>
        <v>0</v>
      </c>
      <c r="G82" s="26">
        <f t="shared" si="18"/>
        <v>0</v>
      </c>
      <c r="H82" s="8">
        <v>0</v>
      </c>
      <c r="I82" s="8">
        <v>0</v>
      </c>
      <c r="J82" s="8">
        <v>0</v>
      </c>
      <c r="K82" s="9">
        <f t="shared" si="3"/>
        <v>0</v>
      </c>
      <c r="L82" s="9">
        <f t="shared" si="4"/>
        <v>0</v>
      </c>
      <c r="M82" s="9">
        <f t="shared" si="5"/>
        <v>0</v>
      </c>
      <c r="N82" s="9">
        <f t="shared" si="19"/>
        <v>0</v>
      </c>
      <c r="O82" s="9">
        <f t="shared" si="7"/>
        <v>0</v>
      </c>
      <c r="P82" s="8">
        <f t="shared" si="20"/>
        <v>0</v>
      </c>
      <c r="Q82" s="9">
        <f t="shared" si="21"/>
        <v>0</v>
      </c>
      <c r="R82" s="7">
        <f t="shared" si="22"/>
        <v>0</v>
      </c>
      <c r="S82" s="8">
        <f t="shared" si="23"/>
        <v>0</v>
      </c>
      <c r="T82" s="9">
        <f t="shared" si="24"/>
        <v>0</v>
      </c>
      <c r="U82" s="9">
        <f t="shared" si="25"/>
        <v>0</v>
      </c>
      <c r="V82" s="1">
        <f t="shared" si="26"/>
        <v>0</v>
      </c>
    </row>
    <row r="83" spans="1:33" s="101" customFormat="1">
      <c r="A83" s="105">
        <v>8.9999999999999992E-5</v>
      </c>
      <c r="F83" s="102"/>
      <c r="G83" s="102"/>
      <c r="H83" s="8">
        <v>0</v>
      </c>
      <c r="I83" s="8">
        <v>0</v>
      </c>
      <c r="J83" s="8">
        <v>0</v>
      </c>
      <c r="V83" s="103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1:33" s="22" customFormat="1">
      <c r="A84" s="105">
        <v>9.0999999999999989E-5</v>
      </c>
      <c r="C84" s="23" t="s">
        <v>99</v>
      </c>
      <c r="D84" s="23"/>
      <c r="E84" s="23"/>
      <c r="F84" s="25"/>
      <c r="G84" s="25"/>
      <c r="H84" s="8">
        <v>0</v>
      </c>
      <c r="I84" s="8">
        <v>0</v>
      </c>
      <c r="J84" s="8">
        <v>0</v>
      </c>
    </row>
    <row r="85" spans="1:33">
      <c r="A85" s="105">
        <v>9.2E-5</v>
      </c>
      <c r="B85" s="7">
        <f t="shared" ref="B85:B148" si="27">V85+A85</f>
        <v>9.2E-5</v>
      </c>
      <c r="C85" t="s">
        <v>135</v>
      </c>
      <c r="D85" t="s">
        <v>136</v>
      </c>
      <c r="E85" t="s">
        <v>110</v>
      </c>
      <c r="F85" s="26">
        <f t="shared" ref="F85:F148" si="28">COUNTIF(H85:O85,"&gt;1")</f>
        <v>0</v>
      </c>
      <c r="G85" s="26">
        <f t="shared" ref="G85:G164" si="29">COUNTIF(R85:U85,"&gt;1")</f>
        <v>0</v>
      </c>
      <c r="H85" s="8">
        <v>0</v>
      </c>
      <c r="I85" s="8">
        <v>0</v>
      </c>
      <c r="J85" s="8">
        <v>0</v>
      </c>
      <c r="K85" s="9">
        <f t="shared" ref="K85:K164" si="30">IF(ISERROR(VLOOKUP($C85,_Tri3,5,FALSE)),0,(VLOOKUP($C85,_Tri3,5,FALSE)))</f>
        <v>0</v>
      </c>
      <c r="L85" s="9">
        <f t="shared" ref="L85:L164" si="31">IF(ISERROR(VLOOKUP($C85,_Tri4,5,FALSE)),0,(VLOOKUP($C85,_Tri4,5,FALSE)))</f>
        <v>0</v>
      </c>
      <c r="M85" s="9">
        <f t="shared" ref="M85:M164" si="32">IF(ISERROR(VLOOKUP($C85,_Tri5,5,FALSE)),0,(VLOOKUP($C85,_Tri5,5,FALSE)))</f>
        <v>0</v>
      </c>
      <c r="N85" s="9">
        <f t="shared" ref="N85:N116" si="33">IF(ISERROR(VLOOKUP($C85,_Tri6,5,FALSE)),0,(VLOOKUP($C85,_Tri6,5,FALSE)))</f>
        <v>0</v>
      </c>
      <c r="O85" s="9">
        <f t="shared" ref="O85:O164" si="34">IF(ISERROR(VLOOKUP($C85,_Tri8,5,FALSE)),0,(VLOOKUP($C85,_Tri8,5,FALSE)))</f>
        <v>0</v>
      </c>
      <c r="P85" s="8">
        <f t="shared" ref="P85:P148" si="35">LARGE(H85:J85,2)</f>
        <v>0</v>
      </c>
      <c r="Q85" s="9">
        <f t="shared" ref="Q85:Q148" si="36">LARGE(K85:O85,3)</f>
        <v>0</v>
      </c>
      <c r="R85" s="7">
        <f t="shared" ref="R85:R148" si="37">LARGE(P85:Q85,1)</f>
        <v>0</v>
      </c>
      <c r="S85" s="8">
        <f t="shared" ref="S85:S148" si="38">LARGE(H85:J85,1)</f>
        <v>0</v>
      </c>
      <c r="T85" s="9">
        <f t="shared" ref="T85:T148" si="39">LARGE(K85:O85,1)</f>
        <v>0</v>
      </c>
      <c r="U85" s="9">
        <f t="shared" ref="U85:U148" si="40">LARGE(K85:O85,2)</f>
        <v>0</v>
      </c>
      <c r="V85" s="1">
        <f t="shared" ref="V85:V164" si="41">SUM(R85:U85)</f>
        <v>0</v>
      </c>
    </row>
    <row r="86" spans="1:33">
      <c r="A86" s="105">
        <v>9.2999999999999997E-5</v>
      </c>
      <c r="B86" s="7">
        <f t="shared" si="27"/>
        <v>9.2999999999999997E-5</v>
      </c>
      <c r="C86"/>
      <c r="D86"/>
      <c r="E86"/>
      <c r="F86" s="26">
        <f t="shared" si="28"/>
        <v>0</v>
      </c>
      <c r="G86" s="26">
        <f t="shared" si="29"/>
        <v>0</v>
      </c>
      <c r="H86" s="8">
        <v>0</v>
      </c>
      <c r="I86" s="8">
        <v>0</v>
      </c>
      <c r="J86" s="8">
        <v>0</v>
      </c>
      <c r="K86" s="9">
        <f t="shared" si="30"/>
        <v>0</v>
      </c>
      <c r="L86" s="9">
        <f t="shared" si="31"/>
        <v>0</v>
      </c>
      <c r="M86" s="9">
        <f t="shared" si="32"/>
        <v>0</v>
      </c>
      <c r="N86" s="9">
        <f t="shared" si="33"/>
        <v>0</v>
      </c>
      <c r="O86" s="9">
        <f t="shared" si="34"/>
        <v>0</v>
      </c>
      <c r="P86" s="8">
        <f t="shared" si="35"/>
        <v>0</v>
      </c>
      <c r="Q86" s="9">
        <f t="shared" si="36"/>
        <v>0</v>
      </c>
      <c r="R86" s="7">
        <f t="shared" si="37"/>
        <v>0</v>
      </c>
      <c r="S86" s="8">
        <f t="shared" si="38"/>
        <v>0</v>
      </c>
      <c r="T86" s="9">
        <f t="shared" si="39"/>
        <v>0</v>
      </c>
      <c r="U86" s="9">
        <f t="shared" si="40"/>
        <v>0</v>
      </c>
      <c r="V86" s="1">
        <f t="shared" si="41"/>
        <v>0</v>
      </c>
    </row>
    <row r="87" spans="1:33">
      <c r="A87" s="105">
        <v>9.3999999999999994E-5</v>
      </c>
      <c r="B87" s="7">
        <f t="shared" si="27"/>
        <v>27389.36490789337</v>
      </c>
      <c r="C87" t="s">
        <v>138</v>
      </c>
      <c r="D87" t="s">
        <v>136</v>
      </c>
      <c r="E87" t="s">
        <v>124</v>
      </c>
      <c r="F87" s="26">
        <f t="shared" si="28"/>
        <v>4</v>
      </c>
      <c r="G87" s="26">
        <f t="shared" si="29"/>
        <v>3</v>
      </c>
      <c r="H87" s="8">
        <v>0</v>
      </c>
      <c r="I87" s="8">
        <v>0</v>
      </c>
      <c r="J87" s="8">
        <v>0</v>
      </c>
      <c r="K87" s="9">
        <f t="shared" si="30"/>
        <v>8940.9368635436949</v>
      </c>
      <c r="L87" s="9">
        <f t="shared" si="31"/>
        <v>8851.6746411483273</v>
      </c>
      <c r="M87" s="9">
        <f t="shared" si="32"/>
        <v>9322.0338983050642</v>
      </c>
      <c r="N87" s="9">
        <f t="shared" si="33"/>
        <v>9126.3940520446122</v>
      </c>
      <c r="O87" s="9">
        <f t="shared" si="34"/>
        <v>0</v>
      </c>
      <c r="P87" s="8">
        <f t="shared" si="35"/>
        <v>0</v>
      </c>
      <c r="Q87" s="9">
        <f t="shared" si="36"/>
        <v>8940.9368635436949</v>
      </c>
      <c r="R87" s="7">
        <f t="shared" si="37"/>
        <v>8940.9368635436949</v>
      </c>
      <c r="S87" s="8">
        <f t="shared" si="38"/>
        <v>0</v>
      </c>
      <c r="T87" s="9">
        <f t="shared" si="39"/>
        <v>9322.0338983050642</v>
      </c>
      <c r="U87" s="9">
        <f t="shared" si="40"/>
        <v>9126.3940520446122</v>
      </c>
      <c r="V87" s="1">
        <f t="shared" si="41"/>
        <v>27389.364813893371</v>
      </c>
    </row>
    <row r="88" spans="1:33">
      <c r="A88" s="105">
        <v>9.4999999999999992E-5</v>
      </c>
      <c r="B88" s="7">
        <f t="shared" si="27"/>
        <v>9.4999999999999992E-5</v>
      </c>
      <c r="C88"/>
      <c r="D88"/>
      <c r="E88"/>
      <c r="F88" s="26">
        <f t="shared" si="28"/>
        <v>0</v>
      </c>
      <c r="G88" s="26">
        <f t="shared" si="29"/>
        <v>0</v>
      </c>
      <c r="H88" s="8">
        <v>0</v>
      </c>
      <c r="I88" s="8">
        <v>0</v>
      </c>
      <c r="J88" s="8">
        <v>0</v>
      </c>
      <c r="K88" s="9">
        <f t="shared" si="30"/>
        <v>0</v>
      </c>
      <c r="L88" s="9">
        <f t="shared" si="31"/>
        <v>0</v>
      </c>
      <c r="M88" s="9">
        <f t="shared" si="32"/>
        <v>0</v>
      </c>
      <c r="N88" s="9">
        <f t="shared" si="33"/>
        <v>0</v>
      </c>
      <c r="O88" s="9">
        <f t="shared" si="34"/>
        <v>0</v>
      </c>
      <c r="P88" s="8">
        <f t="shared" si="35"/>
        <v>0</v>
      </c>
      <c r="Q88" s="9">
        <f t="shared" si="36"/>
        <v>0</v>
      </c>
      <c r="R88" s="7">
        <f t="shared" si="37"/>
        <v>0</v>
      </c>
      <c r="S88" s="8">
        <f t="shared" si="38"/>
        <v>0</v>
      </c>
      <c r="T88" s="9">
        <f t="shared" si="39"/>
        <v>0</v>
      </c>
      <c r="U88" s="9">
        <f t="shared" si="40"/>
        <v>0</v>
      </c>
      <c r="V88" s="1">
        <f t="shared" si="41"/>
        <v>0</v>
      </c>
    </row>
    <row r="89" spans="1:33">
      <c r="A89" s="105">
        <v>9.5999999999999989E-5</v>
      </c>
      <c r="B89" s="7">
        <f t="shared" si="27"/>
        <v>9.5999999999999989E-5</v>
      </c>
      <c r="C89"/>
      <c r="D89"/>
      <c r="E89"/>
      <c r="F89" s="26">
        <f t="shared" si="28"/>
        <v>0</v>
      </c>
      <c r="G89" s="26">
        <f t="shared" si="29"/>
        <v>0</v>
      </c>
      <c r="H89" s="8">
        <v>0</v>
      </c>
      <c r="I89" s="8">
        <v>0</v>
      </c>
      <c r="J89" s="8">
        <v>0</v>
      </c>
      <c r="K89" s="9">
        <f t="shared" si="30"/>
        <v>0</v>
      </c>
      <c r="L89" s="9">
        <f t="shared" si="31"/>
        <v>0</v>
      </c>
      <c r="M89" s="9">
        <f t="shared" si="32"/>
        <v>0</v>
      </c>
      <c r="N89" s="9">
        <f t="shared" si="33"/>
        <v>0</v>
      </c>
      <c r="O89" s="9">
        <f t="shared" si="34"/>
        <v>0</v>
      </c>
      <c r="P89" s="8">
        <f t="shared" si="35"/>
        <v>0</v>
      </c>
      <c r="Q89" s="9">
        <f t="shared" si="36"/>
        <v>0</v>
      </c>
      <c r="R89" s="7">
        <f t="shared" si="37"/>
        <v>0</v>
      </c>
      <c r="S89" s="8">
        <f t="shared" si="38"/>
        <v>0</v>
      </c>
      <c r="T89" s="9">
        <f t="shared" si="39"/>
        <v>0</v>
      </c>
      <c r="U89" s="9">
        <f t="shared" si="40"/>
        <v>0</v>
      </c>
      <c r="V89" s="1">
        <f t="shared" si="41"/>
        <v>0</v>
      </c>
    </row>
    <row r="90" spans="1:33">
      <c r="A90" s="105">
        <v>9.7E-5</v>
      </c>
      <c r="B90" s="7">
        <f t="shared" si="27"/>
        <v>28587.712731432632</v>
      </c>
      <c r="C90" t="s">
        <v>139</v>
      </c>
      <c r="D90" t="s">
        <v>136</v>
      </c>
      <c r="E90" t="s">
        <v>110</v>
      </c>
      <c r="F90" s="26">
        <f t="shared" si="28"/>
        <v>3</v>
      </c>
      <c r="G90" s="26">
        <f t="shared" si="29"/>
        <v>3</v>
      </c>
      <c r="H90" s="8">
        <v>0</v>
      </c>
      <c r="I90" s="8">
        <v>0</v>
      </c>
      <c r="J90" s="8">
        <v>0</v>
      </c>
      <c r="K90" s="9">
        <f t="shared" si="30"/>
        <v>0</v>
      </c>
      <c r="L90" s="9">
        <f t="shared" si="31"/>
        <v>10000</v>
      </c>
      <c r="M90" s="9">
        <f t="shared" si="32"/>
        <v>0</v>
      </c>
      <c r="N90" s="9">
        <f t="shared" si="33"/>
        <v>9800.3992015968088</v>
      </c>
      <c r="O90" s="9">
        <f t="shared" si="34"/>
        <v>8787.313432835821</v>
      </c>
      <c r="P90" s="8">
        <f t="shared" si="35"/>
        <v>0</v>
      </c>
      <c r="Q90" s="9">
        <f t="shared" si="36"/>
        <v>8787.313432835821</v>
      </c>
      <c r="R90" s="7">
        <f t="shared" si="37"/>
        <v>8787.313432835821</v>
      </c>
      <c r="S90" s="8">
        <f t="shared" si="38"/>
        <v>0</v>
      </c>
      <c r="T90" s="9">
        <f t="shared" si="39"/>
        <v>10000</v>
      </c>
      <c r="U90" s="9">
        <f t="shared" si="40"/>
        <v>9800.3992015968088</v>
      </c>
      <c r="V90" s="1">
        <f t="shared" si="41"/>
        <v>28587.712634432632</v>
      </c>
    </row>
    <row r="91" spans="1:33">
      <c r="A91" s="105">
        <v>9.7999999999999997E-5</v>
      </c>
      <c r="B91" s="7">
        <f t="shared" si="27"/>
        <v>8120.6897531724162</v>
      </c>
      <c r="C91" t="s">
        <v>140</v>
      </c>
      <c r="D91" t="s">
        <v>136</v>
      </c>
      <c r="E91" t="s">
        <v>141</v>
      </c>
      <c r="F91" s="26">
        <f t="shared" si="28"/>
        <v>1</v>
      </c>
      <c r="G91" s="26">
        <f t="shared" si="29"/>
        <v>1</v>
      </c>
      <c r="H91" s="8">
        <v>0</v>
      </c>
      <c r="I91" s="8">
        <v>0</v>
      </c>
      <c r="J91" s="8">
        <v>0</v>
      </c>
      <c r="K91" s="9">
        <f t="shared" si="30"/>
        <v>0</v>
      </c>
      <c r="L91" s="9">
        <f t="shared" si="31"/>
        <v>0</v>
      </c>
      <c r="M91" s="9">
        <f t="shared" si="32"/>
        <v>0</v>
      </c>
      <c r="N91" s="9">
        <f t="shared" si="33"/>
        <v>0</v>
      </c>
      <c r="O91" s="9">
        <f t="shared" si="34"/>
        <v>8120.6896551724158</v>
      </c>
      <c r="P91" s="8">
        <f t="shared" si="35"/>
        <v>0</v>
      </c>
      <c r="Q91" s="9">
        <f t="shared" si="36"/>
        <v>0</v>
      </c>
      <c r="R91" s="7">
        <f t="shared" si="37"/>
        <v>0</v>
      </c>
      <c r="S91" s="8">
        <f t="shared" si="38"/>
        <v>0</v>
      </c>
      <c r="T91" s="9">
        <f t="shared" si="39"/>
        <v>8120.6896551724158</v>
      </c>
      <c r="U91" s="9">
        <f t="shared" si="40"/>
        <v>0</v>
      </c>
      <c r="V91" s="1">
        <f t="shared" si="41"/>
        <v>8120.6896551724158</v>
      </c>
    </row>
    <row r="92" spans="1:33">
      <c r="A92" s="105">
        <v>9.8999999999999994E-5</v>
      </c>
      <c r="B92" s="7">
        <f t="shared" si="27"/>
        <v>8177.0834323333329</v>
      </c>
      <c r="C92" t="s">
        <v>142</v>
      </c>
      <c r="D92" t="s">
        <v>136</v>
      </c>
      <c r="E92"/>
      <c r="F92" s="26">
        <f t="shared" si="28"/>
        <v>1</v>
      </c>
      <c r="G92" s="26">
        <f t="shared" si="29"/>
        <v>1</v>
      </c>
      <c r="H92" s="8">
        <v>0</v>
      </c>
      <c r="I92" s="8">
        <v>0</v>
      </c>
      <c r="J92" s="8">
        <v>0</v>
      </c>
      <c r="K92" s="9">
        <f t="shared" si="30"/>
        <v>0</v>
      </c>
      <c r="L92" s="9">
        <f t="shared" si="31"/>
        <v>0</v>
      </c>
      <c r="M92" s="9">
        <f t="shared" si="32"/>
        <v>0</v>
      </c>
      <c r="N92" s="9">
        <f t="shared" si="33"/>
        <v>0</v>
      </c>
      <c r="O92" s="9">
        <f t="shared" si="34"/>
        <v>8177.083333333333</v>
      </c>
      <c r="P92" s="8">
        <f t="shared" si="35"/>
        <v>0</v>
      </c>
      <c r="Q92" s="9">
        <f t="shared" si="36"/>
        <v>0</v>
      </c>
      <c r="R92" s="7">
        <f t="shared" si="37"/>
        <v>0</v>
      </c>
      <c r="S92" s="8">
        <f t="shared" si="38"/>
        <v>0</v>
      </c>
      <c r="T92" s="9">
        <f t="shared" si="39"/>
        <v>8177.083333333333</v>
      </c>
      <c r="U92" s="9">
        <f t="shared" si="40"/>
        <v>0</v>
      </c>
      <c r="V92" s="1">
        <f t="shared" si="41"/>
        <v>8177.083333333333</v>
      </c>
    </row>
    <row r="93" spans="1:33">
      <c r="A93" s="105">
        <v>9.9999999999999991E-5</v>
      </c>
      <c r="B93" s="7">
        <f t="shared" si="27"/>
        <v>9.9999999999999991E-5</v>
      </c>
      <c r="C93"/>
      <c r="D93"/>
      <c r="E93"/>
      <c r="F93" s="26">
        <f t="shared" si="28"/>
        <v>0</v>
      </c>
      <c r="G93" s="26">
        <f t="shared" si="29"/>
        <v>0</v>
      </c>
      <c r="H93" s="8">
        <v>0</v>
      </c>
      <c r="I93" s="8">
        <v>0</v>
      </c>
      <c r="J93" s="8">
        <v>0</v>
      </c>
      <c r="K93" s="9">
        <f t="shared" si="30"/>
        <v>0</v>
      </c>
      <c r="L93" s="9">
        <f t="shared" si="31"/>
        <v>0</v>
      </c>
      <c r="M93" s="9">
        <f t="shared" si="32"/>
        <v>0</v>
      </c>
      <c r="N93" s="9">
        <f t="shared" si="33"/>
        <v>0</v>
      </c>
      <c r="O93" s="9">
        <f t="shared" si="34"/>
        <v>0</v>
      </c>
      <c r="P93" s="8">
        <f t="shared" si="35"/>
        <v>0</v>
      </c>
      <c r="Q93" s="9">
        <f t="shared" si="36"/>
        <v>0</v>
      </c>
      <c r="R93" s="7">
        <f t="shared" si="37"/>
        <v>0</v>
      </c>
      <c r="S93" s="8">
        <f t="shared" si="38"/>
        <v>0</v>
      </c>
      <c r="T93" s="9">
        <f t="shared" si="39"/>
        <v>0</v>
      </c>
      <c r="U93" s="9">
        <f t="shared" si="40"/>
        <v>0</v>
      </c>
      <c r="V93" s="1">
        <f t="shared" si="41"/>
        <v>0</v>
      </c>
    </row>
    <row r="94" spans="1:33">
      <c r="A94" s="105">
        <v>1.0099999999999999E-4</v>
      </c>
      <c r="B94" s="7">
        <f t="shared" si="27"/>
        <v>1.0099999999999999E-4</v>
      </c>
      <c r="C94"/>
      <c r="D94"/>
      <c r="E94"/>
      <c r="F94" s="26">
        <f t="shared" si="28"/>
        <v>0</v>
      </c>
      <c r="G94" s="26">
        <f t="shared" si="29"/>
        <v>0</v>
      </c>
      <c r="H94" s="8">
        <v>0</v>
      </c>
      <c r="I94" s="8">
        <v>0</v>
      </c>
      <c r="J94" s="8">
        <v>0</v>
      </c>
      <c r="K94" s="9">
        <f t="shared" si="30"/>
        <v>0</v>
      </c>
      <c r="L94" s="9">
        <f t="shared" si="31"/>
        <v>0</v>
      </c>
      <c r="M94" s="9">
        <f t="shared" si="32"/>
        <v>0</v>
      </c>
      <c r="N94" s="9">
        <f t="shared" si="33"/>
        <v>0</v>
      </c>
      <c r="O94" s="9">
        <f t="shared" si="34"/>
        <v>0</v>
      </c>
      <c r="P94" s="8">
        <f t="shared" si="35"/>
        <v>0</v>
      </c>
      <c r="Q94" s="9">
        <f t="shared" si="36"/>
        <v>0</v>
      </c>
      <c r="R94" s="7">
        <f t="shared" si="37"/>
        <v>0</v>
      </c>
      <c r="S94" s="8">
        <f t="shared" si="38"/>
        <v>0</v>
      </c>
      <c r="T94" s="9">
        <f t="shared" si="39"/>
        <v>0</v>
      </c>
      <c r="U94" s="9">
        <f t="shared" si="40"/>
        <v>0</v>
      </c>
      <c r="V94" s="1">
        <f t="shared" si="41"/>
        <v>0</v>
      </c>
    </row>
    <row r="95" spans="1:33">
      <c r="A95" s="105">
        <v>1.02E-4</v>
      </c>
      <c r="B95" s="7">
        <f t="shared" si="27"/>
        <v>1.02E-4</v>
      </c>
      <c r="C95"/>
      <c r="D95"/>
      <c r="E95"/>
      <c r="F95" s="26">
        <f t="shared" si="28"/>
        <v>0</v>
      </c>
      <c r="G95" s="26">
        <f t="shared" si="29"/>
        <v>0</v>
      </c>
      <c r="H95" s="8">
        <v>0</v>
      </c>
      <c r="I95" s="8">
        <v>0</v>
      </c>
      <c r="J95" s="8">
        <v>0</v>
      </c>
      <c r="K95" s="9">
        <f t="shared" si="30"/>
        <v>0</v>
      </c>
      <c r="L95" s="9">
        <f t="shared" si="31"/>
        <v>0</v>
      </c>
      <c r="M95" s="9">
        <f t="shared" si="32"/>
        <v>0</v>
      </c>
      <c r="N95" s="9">
        <f t="shared" si="33"/>
        <v>0</v>
      </c>
      <c r="O95" s="9">
        <f t="shared" si="34"/>
        <v>0</v>
      </c>
      <c r="P95" s="8">
        <f t="shared" si="35"/>
        <v>0</v>
      </c>
      <c r="Q95" s="9">
        <f t="shared" si="36"/>
        <v>0</v>
      </c>
      <c r="R95" s="7">
        <f t="shared" si="37"/>
        <v>0</v>
      </c>
      <c r="S95" s="8">
        <f t="shared" si="38"/>
        <v>0</v>
      </c>
      <c r="T95" s="9">
        <f t="shared" si="39"/>
        <v>0</v>
      </c>
      <c r="U95" s="9">
        <f t="shared" si="40"/>
        <v>0</v>
      </c>
      <c r="V95" s="1">
        <f t="shared" si="41"/>
        <v>0</v>
      </c>
    </row>
    <row r="96" spans="1:33">
      <c r="A96" s="105">
        <v>1.03E-4</v>
      </c>
      <c r="B96" s="7">
        <f t="shared" si="27"/>
        <v>1.03E-4</v>
      </c>
      <c r="C96"/>
      <c r="D96"/>
      <c r="E96"/>
      <c r="F96" s="26">
        <f t="shared" si="28"/>
        <v>0</v>
      </c>
      <c r="G96" s="26">
        <f t="shared" si="29"/>
        <v>0</v>
      </c>
      <c r="H96" s="8">
        <v>0</v>
      </c>
      <c r="I96" s="8">
        <v>0</v>
      </c>
      <c r="J96" s="8">
        <v>0</v>
      </c>
      <c r="K96" s="9">
        <f t="shared" si="30"/>
        <v>0</v>
      </c>
      <c r="L96" s="9">
        <f t="shared" si="31"/>
        <v>0</v>
      </c>
      <c r="M96" s="9">
        <f t="shared" si="32"/>
        <v>0</v>
      </c>
      <c r="N96" s="9">
        <f t="shared" si="33"/>
        <v>0</v>
      </c>
      <c r="O96" s="9">
        <f t="shared" si="34"/>
        <v>0</v>
      </c>
      <c r="P96" s="8">
        <f t="shared" si="35"/>
        <v>0</v>
      </c>
      <c r="Q96" s="9">
        <f t="shared" si="36"/>
        <v>0</v>
      </c>
      <c r="R96" s="7">
        <f t="shared" si="37"/>
        <v>0</v>
      </c>
      <c r="S96" s="8">
        <f t="shared" si="38"/>
        <v>0</v>
      </c>
      <c r="T96" s="9">
        <f t="shared" si="39"/>
        <v>0</v>
      </c>
      <c r="U96" s="9">
        <f t="shared" si="40"/>
        <v>0</v>
      </c>
      <c r="V96" s="1">
        <f t="shared" si="41"/>
        <v>0</v>
      </c>
    </row>
    <row r="97" spans="1:22">
      <c r="A97" s="105">
        <v>1.0399999999999999E-4</v>
      </c>
      <c r="B97" s="7">
        <f t="shared" si="27"/>
        <v>1.0399999999999999E-4</v>
      </c>
      <c r="C97"/>
      <c r="D97"/>
      <c r="E97"/>
      <c r="F97" s="26">
        <f t="shared" si="28"/>
        <v>0</v>
      </c>
      <c r="G97" s="26">
        <f t="shared" si="29"/>
        <v>0</v>
      </c>
      <c r="H97" s="8">
        <v>0</v>
      </c>
      <c r="I97" s="8">
        <v>0</v>
      </c>
      <c r="J97" s="8">
        <v>0</v>
      </c>
      <c r="K97" s="9">
        <f t="shared" si="30"/>
        <v>0</v>
      </c>
      <c r="L97" s="9">
        <f t="shared" si="31"/>
        <v>0</v>
      </c>
      <c r="M97" s="9">
        <f t="shared" si="32"/>
        <v>0</v>
      </c>
      <c r="N97" s="9">
        <f t="shared" si="33"/>
        <v>0</v>
      </c>
      <c r="O97" s="9">
        <f t="shared" si="34"/>
        <v>0</v>
      </c>
      <c r="P97" s="8">
        <f t="shared" si="35"/>
        <v>0</v>
      </c>
      <c r="Q97" s="9">
        <f t="shared" si="36"/>
        <v>0</v>
      </c>
      <c r="R97" s="7">
        <f t="shared" si="37"/>
        <v>0</v>
      </c>
      <c r="S97" s="8">
        <f t="shared" si="38"/>
        <v>0</v>
      </c>
      <c r="T97" s="9">
        <f t="shared" si="39"/>
        <v>0</v>
      </c>
      <c r="U97" s="9">
        <f t="shared" si="40"/>
        <v>0</v>
      </c>
      <c r="V97" s="1">
        <f t="shared" si="41"/>
        <v>0</v>
      </c>
    </row>
    <row r="98" spans="1:22">
      <c r="A98" s="105">
        <v>1.0499999999999999E-4</v>
      </c>
      <c r="B98" s="7">
        <f t="shared" si="27"/>
        <v>1.0499999999999999E-4</v>
      </c>
      <c r="C98"/>
      <c r="D98"/>
      <c r="E98"/>
      <c r="F98" s="26">
        <f t="shared" si="28"/>
        <v>0</v>
      </c>
      <c r="G98" s="26">
        <f t="shared" si="29"/>
        <v>0</v>
      </c>
      <c r="H98" s="8">
        <v>0</v>
      </c>
      <c r="I98" s="8">
        <v>0</v>
      </c>
      <c r="J98" s="8">
        <v>0</v>
      </c>
      <c r="K98" s="9">
        <f t="shared" si="30"/>
        <v>0</v>
      </c>
      <c r="L98" s="9">
        <f t="shared" si="31"/>
        <v>0</v>
      </c>
      <c r="M98" s="9">
        <f t="shared" si="32"/>
        <v>0</v>
      </c>
      <c r="N98" s="9">
        <f t="shared" si="33"/>
        <v>0</v>
      </c>
      <c r="O98" s="9">
        <f t="shared" si="34"/>
        <v>0</v>
      </c>
      <c r="P98" s="8">
        <f t="shared" si="35"/>
        <v>0</v>
      </c>
      <c r="Q98" s="9">
        <f t="shared" si="36"/>
        <v>0</v>
      </c>
      <c r="R98" s="7">
        <f t="shared" si="37"/>
        <v>0</v>
      </c>
      <c r="S98" s="8">
        <f t="shared" si="38"/>
        <v>0</v>
      </c>
      <c r="T98" s="9">
        <f t="shared" si="39"/>
        <v>0</v>
      </c>
      <c r="U98" s="9">
        <f t="shared" si="40"/>
        <v>0</v>
      </c>
      <c r="V98" s="1">
        <f t="shared" si="41"/>
        <v>0</v>
      </c>
    </row>
    <row r="99" spans="1:22">
      <c r="A99" s="105">
        <v>1.06E-4</v>
      </c>
      <c r="B99" s="7">
        <f t="shared" si="27"/>
        <v>1.06E-4</v>
      </c>
      <c r="C99"/>
      <c r="D99"/>
      <c r="E99"/>
      <c r="F99" s="26">
        <f t="shared" si="28"/>
        <v>0</v>
      </c>
      <c r="G99" s="26">
        <f t="shared" si="29"/>
        <v>0</v>
      </c>
      <c r="H99" s="8">
        <v>0</v>
      </c>
      <c r="I99" s="8">
        <v>0</v>
      </c>
      <c r="J99" s="8">
        <v>0</v>
      </c>
      <c r="K99" s="9">
        <f t="shared" si="30"/>
        <v>0</v>
      </c>
      <c r="L99" s="9">
        <f t="shared" si="31"/>
        <v>0</v>
      </c>
      <c r="M99" s="9">
        <f t="shared" si="32"/>
        <v>0</v>
      </c>
      <c r="N99" s="9">
        <f t="shared" si="33"/>
        <v>0</v>
      </c>
      <c r="O99" s="9">
        <f t="shared" si="34"/>
        <v>0</v>
      </c>
      <c r="P99" s="8">
        <f t="shared" si="35"/>
        <v>0</v>
      </c>
      <c r="Q99" s="9">
        <f t="shared" si="36"/>
        <v>0</v>
      </c>
      <c r="R99" s="7">
        <f t="shared" si="37"/>
        <v>0</v>
      </c>
      <c r="S99" s="8">
        <f t="shared" si="38"/>
        <v>0</v>
      </c>
      <c r="T99" s="9">
        <f t="shared" si="39"/>
        <v>0</v>
      </c>
      <c r="U99" s="9">
        <f t="shared" si="40"/>
        <v>0</v>
      </c>
      <c r="V99" s="1">
        <f t="shared" si="41"/>
        <v>0</v>
      </c>
    </row>
    <row r="100" spans="1:22">
      <c r="A100" s="105">
        <v>1.07E-4</v>
      </c>
      <c r="B100" s="7">
        <f t="shared" si="27"/>
        <v>9222.6891826301999</v>
      </c>
      <c r="C100" t="s">
        <v>150</v>
      </c>
      <c r="D100" t="s">
        <v>136</v>
      </c>
      <c r="E100" t="s">
        <v>151</v>
      </c>
      <c r="F100" s="26">
        <f t="shared" si="28"/>
        <v>1</v>
      </c>
      <c r="G100" s="26">
        <f t="shared" si="29"/>
        <v>1</v>
      </c>
      <c r="H100" s="8">
        <v>0</v>
      </c>
      <c r="I100" s="8">
        <v>0</v>
      </c>
      <c r="J100" s="8">
        <v>0</v>
      </c>
      <c r="K100" s="9">
        <f t="shared" si="30"/>
        <v>9222.6890756302</v>
      </c>
      <c r="L100" s="9">
        <f t="shared" si="31"/>
        <v>0</v>
      </c>
      <c r="M100" s="9">
        <f t="shared" si="32"/>
        <v>0</v>
      </c>
      <c r="N100" s="9">
        <f t="shared" si="33"/>
        <v>0</v>
      </c>
      <c r="O100" s="9">
        <f t="shared" si="34"/>
        <v>0</v>
      </c>
      <c r="P100" s="8">
        <f t="shared" si="35"/>
        <v>0</v>
      </c>
      <c r="Q100" s="9">
        <f t="shared" si="36"/>
        <v>0</v>
      </c>
      <c r="R100" s="7">
        <f t="shared" si="37"/>
        <v>0</v>
      </c>
      <c r="S100" s="8">
        <f t="shared" si="38"/>
        <v>0</v>
      </c>
      <c r="T100" s="9">
        <f t="shared" si="39"/>
        <v>9222.6890756302</v>
      </c>
      <c r="U100" s="9">
        <f t="shared" si="40"/>
        <v>0</v>
      </c>
      <c r="V100" s="1">
        <f t="shared" si="41"/>
        <v>9222.6890756302</v>
      </c>
    </row>
    <row r="101" spans="1:22">
      <c r="A101" s="105">
        <v>1.08E-4</v>
      </c>
      <c r="B101" s="7">
        <f t="shared" si="27"/>
        <v>1.08E-4</v>
      </c>
      <c r="C101"/>
      <c r="D101"/>
      <c r="E101"/>
      <c r="F101" s="26">
        <f t="shared" si="28"/>
        <v>0</v>
      </c>
      <c r="G101" s="26">
        <f t="shared" si="29"/>
        <v>0</v>
      </c>
      <c r="H101" s="8">
        <v>0</v>
      </c>
      <c r="I101" s="8">
        <v>0</v>
      </c>
      <c r="J101" s="8">
        <v>0</v>
      </c>
      <c r="K101" s="9">
        <f t="shared" si="30"/>
        <v>0</v>
      </c>
      <c r="L101" s="9">
        <f t="shared" si="31"/>
        <v>0</v>
      </c>
      <c r="M101" s="9">
        <f t="shared" si="32"/>
        <v>0</v>
      </c>
      <c r="N101" s="9">
        <f t="shared" si="33"/>
        <v>0</v>
      </c>
      <c r="O101" s="9">
        <f t="shared" si="34"/>
        <v>0</v>
      </c>
      <c r="P101" s="8">
        <f t="shared" si="35"/>
        <v>0</v>
      </c>
      <c r="Q101" s="9">
        <f t="shared" si="36"/>
        <v>0</v>
      </c>
      <c r="R101" s="7">
        <f t="shared" si="37"/>
        <v>0</v>
      </c>
      <c r="S101" s="8">
        <f t="shared" si="38"/>
        <v>0</v>
      </c>
      <c r="T101" s="9">
        <f t="shared" si="39"/>
        <v>0</v>
      </c>
      <c r="U101" s="9">
        <f t="shared" si="40"/>
        <v>0</v>
      </c>
      <c r="V101" s="1">
        <f t="shared" si="41"/>
        <v>0</v>
      </c>
    </row>
    <row r="102" spans="1:22" ht="13.5" customHeight="1">
      <c r="A102" s="105">
        <v>1.0899999999999999E-4</v>
      </c>
      <c r="B102" s="7">
        <f t="shared" si="27"/>
        <v>1.0899999999999999E-4</v>
      </c>
      <c r="C102" s="58"/>
      <c r="D102" s="58"/>
      <c r="E102" s="58"/>
      <c r="F102" s="26">
        <f t="shared" si="28"/>
        <v>0</v>
      </c>
      <c r="G102" s="26">
        <f t="shared" si="29"/>
        <v>0</v>
      </c>
      <c r="H102" s="8">
        <v>0</v>
      </c>
      <c r="I102" s="8">
        <v>0</v>
      </c>
      <c r="J102" s="8">
        <v>0</v>
      </c>
      <c r="K102" s="9">
        <f t="shared" si="30"/>
        <v>0</v>
      </c>
      <c r="L102" s="9">
        <f t="shared" si="31"/>
        <v>0</v>
      </c>
      <c r="M102" s="9">
        <f t="shared" si="32"/>
        <v>0</v>
      </c>
      <c r="N102" s="9">
        <f t="shared" si="33"/>
        <v>0</v>
      </c>
      <c r="O102" s="9">
        <f t="shared" si="34"/>
        <v>0</v>
      </c>
      <c r="P102" s="8">
        <f t="shared" si="35"/>
        <v>0</v>
      </c>
      <c r="Q102" s="9">
        <f t="shared" si="36"/>
        <v>0</v>
      </c>
      <c r="R102" s="7">
        <f t="shared" si="37"/>
        <v>0</v>
      </c>
      <c r="S102" s="8">
        <f t="shared" si="38"/>
        <v>0</v>
      </c>
      <c r="T102" s="9">
        <f t="shared" si="39"/>
        <v>0</v>
      </c>
      <c r="U102" s="9">
        <f t="shared" si="40"/>
        <v>0</v>
      </c>
      <c r="V102" s="1">
        <f t="shared" si="41"/>
        <v>0</v>
      </c>
    </row>
    <row r="103" spans="1:22">
      <c r="A103" s="105">
        <v>1.0999999999999999E-4</v>
      </c>
      <c r="B103" s="7">
        <f t="shared" si="27"/>
        <v>1.0999999999999999E-4</v>
      </c>
      <c r="C103" s="58"/>
      <c r="D103" s="58"/>
      <c r="E103" s="58"/>
      <c r="F103" s="26">
        <f t="shared" si="28"/>
        <v>0</v>
      </c>
      <c r="G103" s="26">
        <f t="shared" si="29"/>
        <v>0</v>
      </c>
      <c r="H103" s="8">
        <v>0</v>
      </c>
      <c r="I103" s="8">
        <v>0</v>
      </c>
      <c r="J103" s="8">
        <v>0</v>
      </c>
      <c r="K103" s="9">
        <f t="shared" si="30"/>
        <v>0</v>
      </c>
      <c r="L103" s="9">
        <f t="shared" si="31"/>
        <v>0</v>
      </c>
      <c r="M103" s="9">
        <f t="shared" si="32"/>
        <v>0</v>
      </c>
      <c r="N103" s="9">
        <f t="shared" si="33"/>
        <v>0</v>
      </c>
      <c r="O103" s="9">
        <f t="shared" si="34"/>
        <v>0</v>
      </c>
      <c r="P103" s="8">
        <f t="shared" si="35"/>
        <v>0</v>
      </c>
      <c r="Q103" s="9">
        <f t="shared" si="36"/>
        <v>0</v>
      </c>
      <c r="R103" s="7">
        <f t="shared" si="37"/>
        <v>0</v>
      </c>
      <c r="S103" s="8">
        <f t="shared" si="38"/>
        <v>0</v>
      </c>
      <c r="T103" s="9">
        <f t="shared" si="39"/>
        <v>0</v>
      </c>
      <c r="U103" s="9">
        <f t="shared" si="40"/>
        <v>0</v>
      </c>
      <c r="V103" s="1">
        <f t="shared" si="41"/>
        <v>0</v>
      </c>
    </row>
    <row r="104" spans="1:22">
      <c r="A104" s="105">
        <v>1.11E-4</v>
      </c>
      <c r="B104" s="7">
        <f t="shared" si="27"/>
        <v>1.11E-4</v>
      </c>
      <c r="C104" s="58"/>
      <c r="D104" s="58"/>
      <c r="E104" s="58"/>
      <c r="F104" s="26">
        <f t="shared" si="28"/>
        <v>0</v>
      </c>
      <c r="G104" s="26">
        <f t="shared" si="29"/>
        <v>0</v>
      </c>
      <c r="H104" s="8">
        <v>0</v>
      </c>
      <c r="I104" s="8">
        <v>0</v>
      </c>
      <c r="J104" s="8">
        <v>0</v>
      </c>
      <c r="K104" s="9">
        <f t="shared" si="30"/>
        <v>0</v>
      </c>
      <c r="L104" s="9">
        <f t="shared" si="31"/>
        <v>0</v>
      </c>
      <c r="M104" s="9">
        <f t="shared" si="32"/>
        <v>0</v>
      </c>
      <c r="N104" s="9">
        <f t="shared" si="33"/>
        <v>0</v>
      </c>
      <c r="O104" s="9">
        <f t="shared" si="34"/>
        <v>0</v>
      </c>
      <c r="P104" s="8">
        <f t="shared" si="35"/>
        <v>0</v>
      </c>
      <c r="Q104" s="9">
        <f t="shared" si="36"/>
        <v>0</v>
      </c>
      <c r="R104" s="7">
        <f t="shared" si="37"/>
        <v>0</v>
      </c>
      <c r="S104" s="8">
        <f t="shared" si="38"/>
        <v>0</v>
      </c>
      <c r="T104" s="9">
        <f t="shared" si="39"/>
        <v>0</v>
      </c>
      <c r="U104" s="9">
        <f t="shared" si="40"/>
        <v>0</v>
      </c>
      <c r="V104" s="1">
        <f t="shared" si="41"/>
        <v>0</v>
      </c>
    </row>
    <row r="105" spans="1:22">
      <c r="A105" s="105">
        <v>1.12E-4</v>
      </c>
      <c r="B105" s="7">
        <f t="shared" si="27"/>
        <v>1.12E-4</v>
      </c>
      <c r="D105" s="58"/>
      <c r="E105" s="58"/>
      <c r="F105" s="26">
        <f t="shared" si="28"/>
        <v>0</v>
      </c>
      <c r="G105" s="26">
        <f t="shared" si="29"/>
        <v>0</v>
      </c>
      <c r="H105" s="8">
        <v>0</v>
      </c>
      <c r="I105" s="8">
        <v>0</v>
      </c>
      <c r="J105" s="8">
        <v>0</v>
      </c>
      <c r="K105" s="9">
        <f t="shared" si="30"/>
        <v>0</v>
      </c>
      <c r="L105" s="9">
        <f t="shared" si="31"/>
        <v>0</v>
      </c>
      <c r="M105" s="9">
        <f t="shared" si="32"/>
        <v>0</v>
      </c>
      <c r="N105" s="9">
        <f t="shared" si="33"/>
        <v>0</v>
      </c>
      <c r="O105" s="9">
        <f t="shared" si="34"/>
        <v>0</v>
      </c>
      <c r="P105" s="8">
        <f t="shared" si="35"/>
        <v>0</v>
      </c>
      <c r="Q105" s="9">
        <f t="shared" si="36"/>
        <v>0</v>
      </c>
      <c r="R105" s="7">
        <f t="shared" si="37"/>
        <v>0</v>
      </c>
      <c r="S105" s="8">
        <f t="shared" si="38"/>
        <v>0</v>
      </c>
      <c r="T105" s="9">
        <f t="shared" si="39"/>
        <v>0</v>
      </c>
      <c r="U105" s="9">
        <f t="shared" si="40"/>
        <v>0</v>
      </c>
      <c r="V105" s="1">
        <f t="shared" si="41"/>
        <v>0</v>
      </c>
    </row>
    <row r="106" spans="1:22">
      <c r="A106" s="105">
        <v>1.13E-4</v>
      </c>
      <c r="B106" s="7">
        <f t="shared" si="27"/>
        <v>1.13E-4</v>
      </c>
      <c r="D106" s="58"/>
      <c r="E106" s="58"/>
      <c r="F106" s="26">
        <f t="shared" si="28"/>
        <v>0</v>
      </c>
      <c r="G106" s="26">
        <f t="shared" si="29"/>
        <v>0</v>
      </c>
      <c r="H106" s="8">
        <v>0</v>
      </c>
      <c r="I106" s="8">
        <v>0</v>
      </c>
      <c r="J106" s="8">
        <v>0</v>
      </c>
      <c r="K106" s="9">
        <f t="shared" si="30"/>
        <v>0</v>
      </c>
      <c r="L106" s="9">
        <f t="shared" si="31"/>
        <v>0</v>
      </c>
      <c r="M106" s="9">
        <f t="shared" si="32"/>
        <v>0</v>
      </c>
      <c r="N106" s="9">
        <f t="shared" si="33"/>
        <v>0</v>
      </c>
      <c r="O106" s="9">
        <f t="shared" si="34"/>
        <v>0</v>
      </c>
      <c r="P106" s="8">
        <f t="shared" si="35"/>
        <v>0</v>
      </c>
      <c r="Q106" s="9">
        <f t="shared" si="36"/>
        <v>0</v>
      </c>
      <c r="R106" s="7">
        <f t="shared" si="37"/>
        <v>0</v>
      </c>
      <c r="S106" s="8">
        <f t="shared" si="38"/>
        <v>0</v>
      </c>
      <c r="T106" s="9">
        <f t="shared" si="39"/>
        <v>0</v>
      </c>
      <c r="U106" s="9">
        <f t="shared" si="40"/>
        <v>0</v>
      </c>
      <c r="V106" s="1">
        <f t="shared" si="41"/>
        <v>0</v>
      </c>
    </row>
    <row r="107" spans="1:22">
      <c r="A107" s="105">
        <v>1.1399999999999999E-4</v>
      </c>
      <c r="B107" s="7">
        <f t="shared" si="27"/>
        <v>1.1399999999999999E-4</v>
      </c>
      <c r="D107" s="58"/>
      <c r="E107" s="58"/>
      <c r="F107" s="26">
        <f t="shared" si="28"/>
        <v>0</v>
      </c>
      <c r="G107" s="26">
        <f t="shared" si="29"/>
        <v>0</v>
      </c>
      <c r="H107" s="8">
        <v>0</v>
      </c>
      <c r="I107" s="8">
        <v>0</v>
      </c>
      <c r="J107" s="8">
        <v>0</v>
      </c>
      <c r="K107" s="9">
        <f t="shared" si="30"/>
        <v>0</v>
      </c>
      <c r="L107" s="9">
        <f t="shared" si="31"/>
        <v>0</v>
      </c>
      <c r="M107" s="9">
        <f t="shared" si="32"/>
        <v>0</v>
      </c>
      <c r="N107" s="9">
        <f t="shared" si="33"/>
        <v>0</v>
      </c>
      <c r="O107" s="9">
        <f t="shared" si="34"/>
        <v>0</v>
      </c>
      <c r="P107" s="8">
        <f t="shared" si="35"/>
        <v>0</v>
      </c>
      <c r="Q107" s="9">
        <f t="shared" si="36"/>
        <v>0</v>
      </c>
      <c r="R107" s="7">
        <f t="shared" si="37"/>
        <v>0</v>
      </c>
      <c r="S107" s="8">
        <f t="shared" si="38"/>
        <v>0</v>
      </c>
      <c r="T107" s="9">
        <f t="shared" si="39"/>
        <v>0</v>
      </c>
      <c r="U107" s="9">
        <f t="shared" si="40"/>
        <v>0</v>
      </c>
      <c r="V107" s="1">
        <f t="shared" si="41"/>
        <v>0</v>
      </c>
    </row>
    <row r="108" spans="1:22">
      <c r="A108" s="105">
        <v>1.1499999999999999E-4</v>
      </c>
      <c r="B108" s="7">
        <f t="shared" si="27"/>
        <v>1.1499999999999999E-4</v>
      </c>
      <c r="F108" s="26">
        <f t="shared" si="28"/>
        <v>0</v>
      </c>
      <c r="G108" s="26">
        <f t="shared" si="29"/>
        <v>0</v>
      </c>
      <c r="H108" s="8">
        <v>0</v>
      </c>
      <c r="I108" s="8">
        <v>0</v>
      </c>
      <c r="J108" s="8">
        <v>0</v>
      </c>
      <c r="K108" s="9">
        <f t="shared" si="30"/>
        <v>0</v>
      </c>
      <c r="L108" s="9">
        <f t="shared" si="31"/>
        <v>0</v>
      </c>
      <c r="M108" s="9">
        <f t="shared" si="32"/>
        <v>0</v>
      </c>
      <c r="N108" s="9">
        <f t="shared" si="33"/>
        <v>0</v>
      </c>
      <c r="O108" s="9">
        <f t="shared" si="34"/>
        <v>0</v>
      </c>
      <c r="P108" s="8">
        <f t="shared" si="35"/>
        <v>0</v>
      </c>
      <c r="Q108" s="9">
        <f t="shared" si="36"/>
        <v>0</v>
      </c>
      <c r="R108" s="7">
        <f t="shared" si="37"/>
        <v>0</v>
      </c>
      <c r="S108" s="8">
        <f t="shared" si="38"/>
        <v>0</v>
      </c>
      <c r="T108" s="9">
        <f t="shared" si="39"/>
        <v>0</v>
      </c>
      <c r="U108" s="9">
        <f t="shared" si="40"/>
        <v>0</v>
      </c>
      <c r="V108" s="1">
        <f t="shared" si="41"/>
        <v>0</v>
      </c>
    </row>
    <row r="109" spans="1:22">
      <c r="A109" s="105">
        <v>1.16E-4</v>
      </c>
      <c r="B109" s="7">
        <f t="shared" si="27"/>
        <v>1.16E-4</v>
      </c>
      <c r="D109" s="58"/>
      <c r="E109" s="58"/>
      <c r="F109" s="26">
        <f t="shared" si="28"/>
        <v>0</v>
      </c>
      <c r="G109" s="26">
        <f t="shared" si="29"/>
        <v>0</v>
      </c>
      <c r="H109" s="8">
        <v>0</v>
      </c>
      <c r="I109" s="8">
        <v>0</v>
      </c>
      <c r="J109" s="8">
        <v>0</v>
      </c>
      <c r="K109" s="9">
        <f t="shared" si="30"/>
        <v>0</v>
      </c>
      <c r="L109" s="9">
        <f t="shared" si="31"/>
        <v>0</v>
      </c>
      <c r="M109" s="9">
        <f t="shared" si="32"/>
        <v>0</v>
      </c>
      <c r="N109" s="9">
        <f t="shared" si="33"/>
        <v>0</v>
      </c>
      <c r="O109" s="9">
        <f t="shared" si="34"/>
        <v>0</v>
      </c>
      <c r="P109" s="8">
        <f t="shared" si="35"/>
        <v>0</v>
      </c>
      <c r="Q109" s="9">
        <f t="shared" si="36"/>
        <v>0</v>
      </c>
      <c r="R109" s="7">
        <f t="shared" si="37"/>
        <v>0</v>
      </c>
      <c r="S109" s="8">
        <f t="shared" si="38"/>
        <v>0</v>
      </c>
      <c r="T109" s="9">
        <f t="shared" si="39"/>
        <v>0</v>
      </c>
      <c r="U109" s="9">
        <f t="shared" si="40"/>
        <v>0</v>
      </c>
      <c r="V109" s="1">
        <f t="shared" si="41"/>
        <v>0</v>
      </c>
    </row>
    <row r="110" spans="1:22">
      <c r="A110" s="105">
        <v>1.17E-4</v>
      </c>
      <c r="B110" s="7">
        <f t="shared" si="27"/>
        <v>1.17E-4</v>
      </c>
      <c r="D110" s="58"/>
      <c r="E110" s="58"/>
      <c r="F110" s="26">
        <f t="shared" si="28"/>
        <v>0</v>
      </c>
      <c r="G110" s="26">
        <f t="shared" si="29"/>
        <v>0</v>
      </c>
      <c r="H110" s="8">
        <v>0</v>
      </c>
      <c r="I110" s="8">
        <v>0</v>
      </c>
      <c r="J110" s="8">
        <v>0</v>
      </c>
      <c r="K110" s="9">
        <f t="shared" si="30"/>
        <v>0</v>
      </c>
      <c r="L110" s="9">
        <f t="shared" si="31"/>
        <v>0</v>
      </c>
      <c r="M110" s="9">
        <f t="shared" si="32"/>
        <v>0</v>
      </c>
      <c r="N110" s="9">
        <f t="shared" si="33"/>
        <v>0</v>
      </c>
      <c r="O110" s="9">
        <f t="shared" si="34"/>
        <v>0</v>
      </c>
      <c r="P110" s="8">
        <f t="shared" si="35"/>
        <v>0</v>
      </c>
      <c r="Q110" s="9">
        <f t="shared" si="36"/>
        <v>0</v>
      </c>
      <c r="R110" s="7">
        <f t="shared" si="37"/>
        <v>0</v>
      </c>
      <c r="S110" s="8">
        <f t="shared" si="38"/>
        <v>0</v>
      </c>
      <c r="T110" s="9">
        <f t="shared" si="39"/>
        <v>0</v>
      </c>
      <c r="U110" s="9">
        <f t="shared" si="40"/>
        <v>0</v>
      </c>
      <c r="V110" s="1">
        <f t="shared" si="41"/>
        <v>0</v>
      </c>
    </row>
    <row r="111" spans="1:22">
      <c r="A111" s="105">
        <v>1.18E-4</v>
      </c>
      <c r="B111" s="7">
        <f t="shared" si="27"/>
        <v>1.18E-4</v>
      </c>
      <c r="D111" s="58"/>
      <c r="E111" s="58"/>
      <c r="F111" s="26">
        <f t="shared" si="28"/>
        <v>0</v>
      </c>
      <c r="G111" s="26">
        <f t="shared" si="29"/>
        <v>0</v>
      </c>
      <c r="H111" s="8">
        <v>0</v>
      </c>
      <c r="I111" s="8">
        <v>0</v>
      </c>
      <c r="J111" s="8">
        <v>0</v>
      </c>
      <c r="K111" s="9">
        <f t="shared" si="30"/>
        <v>0</v>
      </c>
      <c r="L111" s="9">
        <f t="shared" si="31"/>
        <v>0</v>
      </c>
      <c r="M111" s="9">
        <f t="shared" si="32"/>
        <v>0</v>
      </c>
      <c r="N111" s="9">
        <f t="shared" si="33"/>
        <v>0</v>
      </c>
      <c r="O111" s="9">
        <f t="shared" si="34"/>
        <v>0</v>
      </c>
      <c r="P111" s="8">
        <f t="shared" si="35"/>
        <v>0</v>
      </c>
      <c r="Q111" s="9">
        <f t="shared" si="36"/>
        <v>0</v>
      </c>
      <c r="R111" s="7">
        <f t="shared" si="37"/>
        <v>0</v>
      </c>
      <c r="S111" s="8">
        <f t="shared" si="38"/>
        <v>0</v>
      </c>
      <c r="T111" s="9">
        <f t="shared" si="39"/>
        <v>0</v>
      </c>
      <c r="U111" s="9">
        <f t="shared" si="40"/>
        <v>0</v>
      </c>
      <c r="V111" s="1">
        <f t="shared" si="41"/>
        <v>0</v>
      </c>
    </row>
    <row r="112" spans="1:22">
      <c r="A112" s="105">
        <v>1.1899999999999999E-4</v>
      </c>
      <c r="B112" s="7">
        <f t="shared" si="27"/>
        <v>1.1899999999999999E-4</v>
      </c>
      <c r="F112" s="26">
        <f t="shared" si="28"/>
        <v>0</v>
      </c>
      <c r="G112" s="26">
        <f t="shared" si="29"/>
        <v>0</v>
      </c>
      <c r="H112" s="8">
        <v>0</v>
      </c>
      <c r="I112" s="8">
        <v>0</v>
      </c>
      <c r="J112" s="8">
        <v>0</v>
      </c>
      <c r="K112" s="9">
        <f t="shared" si="30"/>
        <v>0</v>
      </c>
      <c r="L112" s="9">
        <f t="shared" si="31"/>
        <v>0</v>
      </c>
      <c r="M112" s="9">
        <f t="shared" si="32"/>
        <v>0</v>
      </c>
      <c r="N112" s="9">
        <f t="shared" si="33"/>
        <v>0</v>
      </c>
      <c r="O112" s="9">
        <f t="shared" si="34"/>
        <v>0</v>
      </c>
      <c r="P112" s="8">
        <f t="shared" si="35"/>
        <v>0</v>
      </c>
      <c r="Q112" s="9">
        <f t="shared" si="36"/>
        <v>0</v>
      </c>
      <c r="R112" s="7">
        <f t="shared" si="37"/>
        <v>0</v>
      </c>
      <c r="S112" s="8">
        <f t="shared" si="38"/>
        <v>0</v>
      </c>
      <c r="T112" s="9">
        <f t="shared" si="39"/>
        <v>0</v>
      </c>
      <c r="U112" s="9">
        <f t="shared" si="40"/>
        <v>0</v>
      </c>
      <c r="V112" s="1">
        <f t="shared" si="41"/>
        <v>0</v>
      </c>
    </row>
    <row r="113" spans="1:22">
      <c r="A113" s="105">
        <v>1.1999999999999999E-4</v>
      </c>
      <c r="B113" s="7">
        <f t="shared" si="27"/>
        <v>1.1999999999999999E-4</v>
      </c>
      <c r="F113" s="26">
        <f t="shared" si="28"/>
        <v>0</v>
      </c>
      <c r="G113" s="26">
        <f t="shared" si="29"/>
        <v>0</v>
      </c>
      <c r="H113" s="8">
        <v>0</v>
      </c>
      <c r="I113" s="8">
        <v>0</v>
      </c>
      <c r="J113" s="8">
        <v>0</v>
      </c>
      <c r="K113" s="9">
        <f t="shared" si="30"/>
        <v>0</v>
      </c>
      <c r="L113" s="9">
        <f t="shared" si="31"/>
        <v>0</v>
      </c>
      <c r="M113" s="9">
        <f t="shared" si="32"/>
        <v>0</v>
      </c>
      <c r="N113" s="9">
        <f t="shared" si="33"/>
        <v>0</v>
      </c>
      <c r="O113" s="9">
        <f t="shared" si="34"/>
        <v>0</v>
      </c>
      <c r="P113" s="8">
        <f t="shared" si="35"/>
        <v>0</v>
      </c>
      <c r="Q113" s="9">
        <f t="shared" si="36"/>
        <v>0</v>
      </c>
      <c r="R113" s="7">
        <f t="shared" si="37"/>
        <v>0</v>
      </c>
      <c r="S113" s="8">
        <f t="shared" si="38"/>
        <v>0</v>
      </c>
      <c r="T113" s="9">
        <f t="shared" si="39"/>
        <v>0</v>
      </c>
      <c r="U113" s="9">
        <f t="shared" si="40"/>
        <v>0</v>
      </c>
      <c r="V113" s="1">
        <f t="shared" si="41"/>
        <v>0</v>
      </c>
    </row>
    <row r="114" spans="1:22">
      <c r="A114" s="105">
        <v>1.21E-4</v>
      </c>
      <c r="B114" s="7">
        <f t="shared" si="27"/>
        <v>1.21E-4</v>
      </c>
      <c r="F114" s="26">
        <f t="shared" si="28"/>
        <v>0</v>
      </c>
      <c r="G114" s="26">
        <f t="shared" si="29"/>
        <v>0</v>
      </c>
      <c r="H114" s="8">
        <v>0</v>
      </c>
      <c r="I114" s="8">
        <v>0</v>
      </c>
      <c r="J114" s="8">
        <v>0</v>
      </c>
      <c r="K114" s="9">
        <f t="shared" si="30"/>
        <v>0</v>
      </c>
      <c r="L114" s="9">
        <f t="shared" si="31"/>
        <v>0</v>
      </c>
      <c r="M114" s="9">
        <f t="shared" si="32"/>
        <v>0</v>
      </c>
      <c r="N114" s="9">
        <f t="shared" si="33"/>
        <v>0</v>
      </c>
      <c r="O114" s="9">
        <f t="shared" si="34"/>
        <v>0</v>
      </c>
      <c r="P114" s="8">
        <f t="shared" si="35"/>
        <v>0</v>
      </c>
      <c r="Q114" s="9">
        <f t="shared" si="36"/>
        <v>0</v>
      </c>
      <c r="R114" s="7">
        <f t="shared" si="37"/>
        <v>0</v>
      </c>
      <c r="S114" s="8">
        <f t="shared" si="38"/>
        <v>0</v>
      </c>
      <c r="T114" s="9">
        <f t="shared" si="39"/>
        <v>0</v>
      </c>
      <c r="U114" s="9">
        <f t="shared" si="40"/>
        <v>0</v>
      </c>
      <c r="V114" s="1">
        <f t="shared" si="41"/>
        <v>0</v>
      </c>
    </row>
    <row r="115" spans="1:22">
      <c r="A115" s="105">
        <v>1.22E-4</v>
      </c>
      <c r="B115" s="7">
        <f t="shared" si="27"/>
        <v>1.22E-4</v>
      </c>
      <c r="D115" s="58"/>
      <c r="E115" s="58"/>
      <c r="F115" s="26">
        <f t="shared" si="28"/>
        <v>0</v>
      </c>
      <c r="G115" s="26">
        <f t="shared" si="29"/>
        <v>0</v>
      </c>
      <c r="H115" s="8">
        <v>0</v>
      </c>
      <c r="I115" s="8">
        <v>0</v>
      </c>
      <c r="J115" s="8">
        <v>0</v>
      </c>
      <c r="K115" s="9">
        <f t="shared" si="30"/>
        <v>0</v>
      </c>
      <c r="L115" s="9">
        <f t="shared" si="31"/>
        <v>0</v>
      </c>
      <c r="M115" s="9">
        <f t="shared" si="32"/>
        <v>0</v>
      </c>
      <c r="N115" s="9">
        <f t="shared" si="33"/>
        <v>0</v>
      </c>
      <c r="O115" s="9">
        <f t="shared" si="34"/>
        <v>0</v>
      </c>
      <c r="P115" s="8">
        <f t="shared" si="35"/>
        <v>0</v>
      </c>
      <c r="Q115" s="9">
        <f t="shared" si="36"/>
        <v>0</v>
      </c>
      <c r="R115" s="7">
        <f t="shared" si="37"/>
        <v>0</v>
      </c>
      <c r="S115" s="8">
        <f t="shared" si="38"/>
        <v>0</v>
      </c>
      <c r="T115" s="9">
        <f t="shared" si="39"/>
        <v>0</v>
      </c>
      <c r="U115" s="9">
        <f t="shared" si="40"/>
        <v>0</v>
      </c>
      <c r="V115" s="1">
        <f t="shared" si="41"/>
        <v>0</v>
      </c>
    </row>
    <row r="116" spans="1:22">
      <c r="A116" s="105">
        <v>1.2300000000000001E-4</v>
      </c>
      <c r="B116" s="7">
        <f t="shared" si="27"/>
        <v>1.2300000000000001E-4</v>
      </c>
      <c r="F116" s="26">
        <f t="shared" si="28"/>
        <v>0</v>
      </c>
      <c r="G116" s="26">
        <f t="shared" si="29"/>
        <v>0</v>
      </c>
      <c r="H116" s="8">
        <v>0</v>
      </c>
      <c r="I116" s="8">
        <v>0</v>
      </c>
      <c r="J116" s="8">
        <v>0</v>
      </c>
      <c r="K116" s="9">
        <f t="shared" si="30"/>
        <v>0</v>
      </c>
      <c r="L116" s="9">
        <f t="shared" si="31"/>
        <v>0</v>
      </c>
      <c r="M116" s="9">
        <f t="shared" si="32"/>
        <v>0</v>
      </c>
      <c r="N116" s="9">
        <f t="shared" si="33"/>
        <v>0</v>
      </c>
      <c r="O116" s="9">
        <f t="shared" si="34"/>
        <v>0</v>
      </c>
      <c r="P116" s="8">
        <f t="shared" si="35"/>
        <v>0</v>
      </c>
      <c r="Q116" s="9">
        <f t="shared" si="36"/>
        <v>0</v>
      </c>
      <c r="R116" s="7">
        <f t="shared" si="37"/>
        <v>0</v>
      </c>
      <c r="S116" s="8">
        <f t="shared" si="38"/>
        <v>0</v>
      </c>
      <c r="T116" s="9">
        <f t="shared" si="39"/>
        <v>0</v>
      </c>
      <c r="U116" s="9">
        <f t="shared" si="40"/>
        <v>0</v>
      </c>
      <c r="V116" s="1">
        <f t="shared" si="41"/>
        <v>0</v>
      </c>
    </row>
    <row r="117" spans="1:22">
      <c r="A117" s="105">
        <v>1.2400000000000001E-4</v>
      </c>
      <c r="B117" s="7">
        <f t="shared" si="27"/>
        <v>1.2400000000000001E-4</v>
      </c>
      <c r="F117" s="26">
        <f t="shared" si="28"/>
        <v>0</v>
      </c>
      <c r="G117" s="26">
        <f t="shared" si="29"/>
        <v>0</v>
      </c>
      <c r="H117" s="8">
        <v>0</v>
      </c>
      <c r="I117" s="8">
        <v>0</v>
      </c>
      <c r="J117" s="8">
        <v>0</v>
      </c>
      <c r="K117" s="9">
        <f t="shared" si="30"/>
        <v>0</v>
      </c>
      <c r="L117" s="9">
        <f t="shared" si="31"/>
        <v>0</v>
      </c>
      <c r="M117" s="9">
        <f t="shared" si="32"/>
        <v>0</v>
      </c>
      <c r="N117" s="9">
        <f t="shared" ref="N117:N148" si="42">IF(ISERROR(VLOOKUP($C117,_Tri6,5,FALSE)),0,(VLOOKUP($C117,_Tri6,5,FALSE)))</f>
        <v>0</v>
      </c>
      <c r="O117" s="9">
        <f t="shared" si="34"/>
        <v>0</v>
      </c>
      <c r="P117" s="8">
        <f t="shared" si="35"/>
        <v>0</v>
      </c>
      <c r="Q117" s="9">
        <f t="shared" si="36"/>
        <v>0</v>
      </c>
      <c r="R117" s="7">
        <f t="shared" si="37"/>
        <v>0</v>
      </c>
      <c r="S117" s="8">
        <f t="shared" si="38"/>
        <v>0</v>
      </c>
      <c r="T117" s="9">
        <f t="shared" si="39"/>
        <v>0</v>
      </c>
      <c r="U117" s="9">
        <f t="shared" si="40"/>
        <v>0</v>
      </c>
      <c r="V117" s="1">
        <f t="shared" si="41"/>
        <v>0</v>
      </c>
    </row>
    <row r="118" spans="1:22">
      <c r="A118" s="105">
        <v>1.25E-4</v>
      </c>
      <c r="B118" s="7">
        <f t="shared" si="27"/>
        <v>1.25E-4</v>
      </c>
      <c r="F118" s="26">
        <f t="shared" si="28"/>
        <v>0</v>
      </c>
      <c r="G118" s="26">
        <f t="shared" si="29"/>
        <v>0</v>
      </c>
      <c r="H118" s="8">
        <v>0</v>
      </c>
      <c r="I118" s="8">
        <v>0</v>
      </c>
      <c r="J118" s="8">
        <v>0</v>
      </c>
      <c r="K118" s="9">
        <f t="shared" si="30"/>
        <v>0</v>
      </c>
      <c r="L118" s="9">
        <f t="shared" si="31"/>
        <v>0</v>
      </c>
      <c r="M118" s="9">
        <f t="shared" si="32"/>
        <v>0</v>
      </c>
      <c r="N118" s="9">
        <f t="shared" si="42"/>
        <v>0</v>
      </c>
      <c r="O118" s="9">
        <f t="shared" si="34"/>
        <v>0</v>
      </c>
      <c r="P118" s="8">
        <f t="shared" si="35"/>
        <v>0</v>
      </c>
      <c r="Q118" s="9">
        <f t="shared" si="36"/>
        <v>0</v>
      </c>
      <c r="R118" s="7">
        <f t="shared" si="37"/>
        <v>0</v>
      </c>
      <c r="S118" s="8">
        <f t="shared" si="38"/>
        <v>0</v>
      </c>
      <c r="T118" s="9">
        <f t="shared" si="39"/>
        <v>0</v>
      </c>
      <c r="U118" s="9">
        <f t="shared" si="40"/>
        <v>0</v>
      </c>
      <c r="V118" s="1">
        <f t="shared" si="41"/>
        <v>0</v>
      </c>
    </row>
    <row r="119" spans="1:22">
      <c r="A119" s="105">
        <v>1.26E-4</v>
      </c>
      <c r="B119" s="7">
        <f t="shared" si="27"/>
        <v>1.26E-4</v>
      </c>
      <c r="F119" s="26">
        <f t="shared" si="28"/>
        <v>0</v>
      </c>
      <c r="G119" s="26">
        <f t="shared" si="29"/>
        <v>0</v>
      </c>
      <c r="H119" s="8">
        <v>0</v>
      </c>
      <c r="I119" s="8">
        <v>0</v>
      </c>
      <c r="J119" s="8">
        <v>0</v>
      </c>
      <c r="K119" s="9">
        <f t="shared" si="30"/>
        <v>0</v>
      </c>
      <c r="L119" s="9">
        <f t="shared" si="31"/>
        <v>0</v>
      </c>
      <c r="M119" s="9">
        <f t="shared" si="32"/>
        <v>0</v>
      </c>
      <c r="N119" s="9">
        <f t="shared" si="42"/>
        <v>0</v>
      </c>
      <c r="O119" s="9">
        <f t="shared" si="34"/>
        <v>0</v>
      </c>
      <c r="P119" s="8">
        <f t="shared" si="35"/>
        <v>0</v>
      </c>
      <c r="Q119" s="9">
        <f t="shared" si="36"/>
        <v>0</v>
      </c>
      <c r="R119" s="7">
        <f t="shared" si="37"/>
        <v>0</v>
      </c>
      <c r="S119" s="8">
        <f t="shared" si="38"/>
        <v>0</v>
      </c>
      <c r="T119" s="9">
        <f t="shared" si="39"/>
        <v>0</v>
      </c>
      <c r="U119" s="9">
        <f t="shared" si="40"/>
        <v>0</v>
      </c>
      <c r="V119" s="1">
        <f t="shared" si="41"/>
        <v>0</v>
      </c>
    </row>
    <row r="120" spans="1:22">
      <c r="A120" s="105">
        <v>1.27E-4</v>
      </c>
      <c r="B120" s="7">
        <f t="shared" si="27"/>
        <v>1.27E-4</v>
      </c>
      <c r="F120" s="26">
        <f t="shared" si="28"/>
        <v>0</v>
      </c>
      <c r="G120" s="26">
        <f t="shared" si="29"/>
        <v>0</v>
      </c>
      <c r="H120" s="8">
        <v>0</v>
      </c>
      <c r="I120" s="8">
        <v>0</v>
      </c>
      <c r="J120" s="8">
        <v>0</v>
      </c>
      <c r="K120" s="9">
        <f t="shared" si="30"/>
        <v>0</v>
      </c>
      <c r="L120" s="9">
        <f t="shared" si="31"/>
        <v>0</v>
      </c>
      <c r="M120" s="9">
        <f t="shared" si="32"/>
        <v>0</v>
      </c>
      <c r="N120" s="9">
        <f t="shared" si="42"/>
        <v>0</v>
      </c>
      <c r="O120" s="9">
        <f t="shared" si="34"/>
        <v>0</v>
      </c>
      <c r="P120" s="8">
        <f t="shared" si="35"/>
        <v>0</v>
      </c>
      <c r="Q120" s="9">
        <f t="shared" si="36"/>
        <v>0</v>
      </c>
      <c r="R120" s="7">
        <f t="shared" si="37"/>
        <v>0</v>
      </c>
      <c r="S120" s="8">
        <f t="shared" si="38"/>
        <v>0</v>
      </c>
      <c r="T120" s="9">
        <f t="shared" si="39"/>
        <v>0</v>
      </c>
      <c r="U120" s="9">
        <f t="shared" si="40"/>
        <v>0</v>
      </c>
      <c r="V120" s="1">
        <f t="shared" si="41"/>
        <v>0</v>
      </c>
    </row>
    <row r="121" spans="1:22">
      <c r="A121" s="105">
        <v>1.2799999999999999E-4</v>
      </c>
      <c r="B121" s="7">
        <f t="shared" si="27"/>
        <v>1.2799999999999999E-4</v>
      </c>
      <c r="F121" s="26">
        <f t="shared" si="28"/>
        <v>0</v>
      </c>
      <c r="G121" s="26">
        <f t="shared" si="29"/>
        <v>0</v>
      </c>
      <c r="H121" s="8">
        <v>0</v>
      </c>
      <c r="I121" s="8">
        <v>0</v>
      </c>
      <c r="J121" s="8">
        <v>0</v>
      </c>
      <c r="K121" s="9">
        <f t="shared" si="30"/>
        <v>0</v>
      </c>
      <c r="L121" s="9">
        <f t="shared" si="31"/>
        <v>0</v>
      </c>
      <c r="M121" s="9">
        <f t="shared" si="32"/>
        <v>0</v>
      </c>
      <c r="N121" s="9">
        <f t="shared" si="42"/>
        <v>0</v>
      </c>
      <c r="O121" s="9">
        <f t="shared" si="34"/>
        <v>0</v>
      </c>
      <c r="P121" s="8">
        <f t="shared" si="35"/>
        <v>0</v>
      </c>
      <c r="Q121" s="9">
        <f t="shared" si="36"/>
        <v>0</v>
      </c>
      <c r="R121" s="7">
        <f t="shared" si="37"/>
        <v>0</v>
      </c>
      <c r="S121" s="8">
        <f t="shared" si="38"/>
        <v>0</v>
      </c>
      <c r="T121" s="9">
        <f t="shared" si="39"/>
        <v>0</v>
      </c>
      <c r="U121" s="9">
        <f t="shared" si="40"/>
        <v>0</v>
      </c>
      <c r="V121" s="1">
        <f t="shared" si="41"/>
        <v>0</v>
      </c>
    </row>
    <row r="122" spans="1:22">
      <c r="A122" s="105">
        <v>1.2899999999999999E-4</v>
      </c>
      <c r="B122" s="7">
        <f t="shared" si="27"/>
        <v>1.2899999999999999E-4</v>
      </c>
      <c r="F122" s="26">
        <f t="shared" si="28"/>
        <v>0</v>
      </c>
      <c r="G122" s="26">
        <f t="shared" si="29"/>
        <v>0</v>
      </c>
      <c r="H122" s="8">
        <v>0</v>
      </c>
      <c r="I122" s="8">
        <v>0</v>
      </c>
      <c r="J122" s="8">
        <v>0</v>
      </c>
      <c r="K122" s="9">
        <f t="shared" si="30"/>
        <v>0</v>
      </c>
      <c r="L122" s="9">
        <f t="shared" si="31"/>
        <v>0</v>
      </c>
      <c r="M122" s="9">
        <f t="shared" si="32"/>
        <v>0</v>
      </c>
      <c r="N122" s="9">
        <f t="shared" si="42"/>
        <v>0</v>
      </c>
      <c r="O122" s="9">
        <f t="shared" si="34"/>
        <v>0</v>
      </c>
      <c r="P122" s="8">
        <f t="shared" si="35"/>
        <v>0</v>
      </c>
      <c r="Q122" s="9">
        <f t="shared" si="36"/>
        <v>0</v>
      </c>
      <c r="R122" s="7">
        <f t="shared" si="37"/>
        <v>0</v>
      </c>
      <c r="S122" s="8">
        <f t="shared" si="38"/>
        <v>0</v>
      </c>
      <c r="T122" s="9">
        <f t="shared" si="39"/>
        <v>0</v>
      </c>
      <c r="U122" s="9">
        <f t="shared" si="40"/>
        <v>0</v>
      </c>
      <c r="V122" s="1">
        <f t="shared" si="41"/>
        <v>0</v>
      </c>
    </row>
    <row r="123" spans="1:22">
      <c r="A123" s="105">
        <v>1.2999999999999999E-4</v>
      </c>
      <c r="B123" s="7">
        <f t="shared" si="27"/>
        <v>1.2999999999999999E-4</v>
      </c>
      <c r="F123" s="26">
        <f t="shared" si="28"/>
        <v>0</v>
      </c>
      <c r="G123" s="26">
        <f t="shared" si="29"/>
        <v>0</v>
      </c>
      <c r="H123" s="8">
        <v>0</v>
      </c>
      <c r="I123" s="8">
        <v>0</v>
      </c>
      <c r="J123" s="8">
        <v>0</v>
      </c>
      <c r="K123" s="9">
        <f t="shared" si="30"/>
        <v>0</v>
      </c>
      <c r="L123" s="9">
        <f t="shared" si="31"/>
        <v>0</v>
      </c>
      <c r="M123" s="9">
        <f t="shared" si="32"/>
        <v>0</v>
      </c>
      <c r="N123" s="9">
        <f t="shared" si="42"/>
        <v>0</v>
      </c>
      <c r="O123" s="9">
        <f t="shared" si="34"/>
        <v>0</v>
      </c>
      <c r="P123" s="8">
        <f t="shared" si="35"/>
        <v>0</v>
      </c>
      <c r="Q123" s="9">
        <f t="shared" si="36"/>
        <v>0</v>
      </c>
      <c r="R123" s="7">
        <f t="shared" si="37"/>
        <v>0</v>
      </c>
      <c r="S123" s="8">
        <f t="shared" si="38"/>
        <v>0</v>
      </c>
      <c r="T123" s="9">
        <f t="shared" si="39"/>
        <v>0</v>
      </c>
      <c r="U123" s="9">
        <f t="shared" si="40"/>
        <v>0</v>
      </c>
      <c r="V123" s="1">
        <f t="shared" si="41"/>
        <v>0</v>
      </c>
    </row>
    <row r="124" spans="1:22">
      <c r="A124" s="105">
        <v>1.3100000000000001E-4</v>
      </c>
      <c r="B124" s="7">
        <f t="shared" si="27"/>
        <v>1.3100000000000001E-4</v>
      </c>
      <c r="F124" s="26">
        <f t="shared" si="28"/>
        <v>0</v>
      </c>
      <c r="G124" s="26">
        <f t="shared" si="29"/>
        <v>0</v>
      </c>
      <c r="H124" s="8">
        <v>0</v>
      </c>
      <c r="I124" s="8">
        <v>0</v>
      </c>
      <c r="J124" s="8">
        <v>0</v>
      </c>
      <c r="K124" s="9">
        <f t="shared" si="30"/>
        <v>0</v>
      </c>
      <c r="L124" s="9">
        <f t="shared" si="31"/>
        <v>0</v>
      </c>
      <c r="M124" s="9">
        <f t="shared" si="32"/>
        <v>0</v>
      </c>
      <c r="N124" s="9">
        <f t="shared" si="42"/>
        <v>0</v>
      </c>
      <c r="O124" s="9">
        <f t="shared" si="34"/>
        <v>0</v>
      </c>
      <c r="P124" s="8">
        <f t="shared" si="35"/>
        <v>0</v>
      </c>
      <c r="Q124" s="9">
        <f t="shared" si="36"/>
        <v>0</v>
      </c>
      <c r="R124" s="7">
        <f t="shared" si="37"/>
        <v>0</v>
      </c>
      <c r="S124" s="8">
        <f t="shared" si="38"/>
        <v>0</v>
      </c>
      <c r="T124" s="9">
        <f t="shared" si="39"/>
        <v>0</v>
      </c>
      <c r="U124" s="9">
        <f t="shared" si="40"/>
        <v>0</v>
      </c>
      <c r="V124" s="1">
        <f t="shared" si="41"/>
        <v>0</v>
      </c>
    </row>
    <row r="125" spans="1:22">
      <c r="A125" s="105">
        <v>1.3200000000000001E-4</v>
      </c>
      <c r="B125" s="7">
        <f t="shared" si="27"/>
        <v>1.3200000000000001E-4</v>
      </c>
      <c r="F125" s="26">
        <f t="shared" si="28"/>
        <v>0</v>
      </c>
      <c r="G125" s="26">
        <f t="shared" si="29"/>
        <v>0</v>
      </c>
      <c r="H125" s="8">
        <v>0</v>
      </c>
      <c r="I125" s="8">
        <v>0</v>
      </c>
      <c r="J125" s="8">
        <v>0</v>
      </c>
      <c r="K125" s="9">
        <f t="shared" si="30"/>
        <v>0</v>
      </c>
      <c r="L125" s="9">
        <f t="shared" si="31"/>
        <v>0</v>
      </c>
      <c r="M125" s="9">
        <f t="shared" si="32"/>
        <v>0</v>
      </c>
      <c r="N125" s="9">
        <f t="shared" si="42"/>
        <v>0</v>
      </c>
      <c r="O125" s="9">
        <f t="shared" si="34"/>
        <v>0</v>
      </c>
      <c r="P125" s="8">
        <f t="shared" si="35"/>
        <v>0</v>
      </c>
      <c r="Q125" s="9">
        <f t="shared" si="36"/>
        <v>0</v>
      </c>
      <c r="R125" s="7">
        <f t="shared" si="37"/>
        <v>0</v>
      </c>
      <c r="S125" s="8">
        <f t="shared" si="38"/>
        <v>0</v>
      </c>
      <c r="T125" s="9">
        <f t="shared" si="39"/>
        <v>0</v>
      </c>
      <c r="U125" s="9">
        <f t="shared" si="40"/>
        <v>0</v>
      </c>
      <c r="V125" s="1">
        <f t="shared" si="41"/>
        <v>0</v>
      </c>
    </row>
    <row r="126" spans="1:22">
      <c r="A126" s="105">
        <v>1.3299999999999998E-4</v>
      </c>
      <c r="B126" s="7">
        <f t="shared" si="27"/>
        <v>1.3299999999999998E-4</v>
      </c>
      <c r="F126" s="26">
        <f t="shared" si="28"/>
        <v>0</v>
      </c>
      <c r="G126" s="26">
        <f t="shared" si="29"/>
        <v>0</v>
      </c>
      <c r="H126" s="8">
        <v>0</v>
      </c>
      <c r="I126" s="8">
        <v>0</v>
      </c>
      <c r="J126" s="8">
        <v>0</v>
      </c>
      <c r="K126" s="9">
        <f t="shared" si="30"/>
        <v>0</v>
      </c>
      <c r="L126" s="9">
        <f t="shared" si="31"/>
        <v>0</v>
      </c>
      <c r="M126" s="9">
        <f t="shared" si="32"/>
        <v>0</v>
      </c>
      <c r="N126" s="9">
        <f t="shared" si="42"/>
        <v>0</v>
      </c>
      <c r="O126" s="9">
        <f t="shared" si="34"/>
        <v>0</v>
      </c>
      <c r="P126" s="8">
        <f t="shared" si="35"/>
        <v>0</v>
      </c>
      <c r="Q126" s="9">
        <f t="shared" si="36"/>
        <v>0</v>
      </c>
      <c r="R126" s="7">
        <f t="shared" si="37"/>
        <v>0</v>
      </c>
      <c r="S126" s="8">
        <f t="shared" si="38"/>
        <v>0</v>
      </c>
      <c r="T126" s="9">
        <f t="shared" si="39"/>
        <v>0</v>
      </c>
      <c r="U126" s="9">
        <f t="shared" si="40"/>
        <v>0</v>
      </c>
      <c r="V126" s="1">
        <f t="shared" si="41"/>
        <v>0</v>
      </c>
    </row>
    <row r="127" spans="1:22">
      <c r="A127" s="105">
        <v>1.34E-4</v>
      </c>
      <c r="B127" s="7">
        <f t="shared" si="27"/>
        <v>1.34E-4</v>
      </c>
      <c r="F127" s="26">
        <f t="shared" si="28"/>
        <v>0</v>
      </c>
      <c r="G127" s="26">
        <f t="shared" si="29"/>
        <v>0</v>
      </c>
      <c r="H127" s="8">
        <v>0</v>
      </c>
      <c r="I127" s="8">
        <v>0</v>
      </c>
      <c r="J127" s="8">
        <v>0</v>
      </c>
      <c r="K127" s="9">
        <f t="shared" si="30"/>
        <v>0</v>
      </c>
      <c r="L127" s="9">
        <f t="shared" si="31"/>
        <v>0</v>
      </c>
      <c r="M127" s="9">
        <f t="shared" si="32"/>
        <v>0</v>
      </c>
      <c r="N127" s="9">
        <f t="shared" si="42"/>
        <v>0</v>
      </c>
      <c r="O127" s="9">
        <f t="shared" si="34"/>
        <v>0</v>
      </c>
      <c r="P127" s="8">
        <f t="shared" si="35"/>
        <v>0</v>
      </c>
      <c r="Q127" s="9">
        <f t="shared" si="36"/>
        <v>0</v>
      </c>
      <c r="R127" s="7">
        <f t="shared" si="37"/>
        <v>0</v>
      </c>
      <c r="S127" s="8">
        <f t="shared" si="38"/>
        <v>0</v>
      </c>
      <c r="T127" s="9">
        <f t="shared" si="39"/>
        <v>0</v>
      </c>
      <c r="U127" s="9">
        <f t="shared" si="40"/>
        <v>0</v>
      </c>
      <c r="V127" s="1">
        <f t="shared" si="41"/>
        <v>0</v>
      </c>
    </row>
    <row r="128" spans="1:22">
      <c r="A128" s="105">
        <v>1.35E-4</v>
      </c>
      <c r="B128" s="7">
        <f t="shared" si="27"/>
        <v>1.35E-4</v>
      </c>
      <c r="F128" s="26">
        <f t="shared" si="28"/>
        <v>0</v>
      </c>
      <c r="G128" s="26">
        <f t="shared" si="29"/>
        <v>0</v>
      </c>
      <c r="H128" s="8">
        <v>0</v>
      </c>
      <c r="I128" s="8">
        <v>0</v>
      </c>
      <c r="J128" s="8">
        <v>0</v>
      </c>
      <c r="K128" s="9">
        <f t="shared" si="30"/>
        <v>0</v>
      </c>
      <c r="L128" s="9">
        <f t="shared" si="31"/>
        <v>0</v>
      </c>
      <c r="M128" s="9">
        <f t="shared" si="32"/>
        <v>0</v>
      </c>
      <c r="N128" s="9">
        <f t="shared" si="42"/>
        <v>0</v>
      </c>
      <c r="O128" s="9">
        <f t="shared" si="34"/>
        <v>0</v>
      </c>
      <c r="P128" s="8">
        <f t="shared" si="35"/>
        <v>0</v>
      </c>
      <c r="Q128" s="9">
        <f t="shared" si="36"/>
        <v>0</v>
      </c>
      <c r="R128" s="7">
        <f t="shared" si="37"/>
        <v>0</v>
      </c>
      <c r="S128" s="8">
        <f t="shared" si="38"/>
        <v>0</v>
      </c>
      <c r="T128" s="9">
        <f t="shared" si="39"/>
        <v>0</v>
      </c>
      <c r="U128" s="9">
        <f t="shared" si="40"/>
        <v>0</v>
      </c>
      <c r="V128" s="1">
        <f t="shared" si="41"/>
        <v>0</v>
      </c>
    </row>
    <row r="129" spans="1:22">
      <c r="A129" s="105">
        <v>1.36E-4</v>
      </c>
      <c r="B129" s="7">
        <f t="shared" si="27"/>
        <v>1.36E-4</v>
      </c>
      <c r="F129" s="26">
        <f t="shared" si="28"/>
        <v>0</v>
      </c>
      <c r="G129" s="26">
        <f t="shared" si="29"/>
        <v>0</v>
      </c>
      <c r="H129" s="8">
        <v>0</v>
      </c>
      <c r="I129" s="8">
        <v>0</v>
      </c>
      <c r="J129" s="8">
        <v>0</v>
      </c>
      <c r="K129" s="9">
        <f t="shared" si="30"/>
        <v>0</v>
      </c>
      <c r="L129" s="9">
        <f t="shared" si="31"/>
        <v>0</v>
      </c>
      <c r="M129" s="9">
        <f t="shared" si="32"/>
        <v>0</v>
      </c>
      <c r="N129" s="9">
        <f t="shared" si="42"/>
        <v>0</v>
      </c>
      <c r="O129" s="9">
        <f t="shared" si="34"/>
        <v>0</v>
      </c>
      <c r="P129" s="8">
        <f t="shared" si="35"/>
        <v>0</v>
      </c>
      <c r="Q129" s="9">
        <f t="shared" si="36"/>
        <v>0</v>
      </c>
      <c r="R129" s="7">
        <f t="shared" si="37"/>
        <v>0</v>
      </c>
      <c r="S129" s="8">
        <f t="shared" si="38"/>
        <v>0</v>
      </c>
      <c r="T129" s="9">
        <f t="shared" si="39"/>
        <v>0</v>
      </c>
      <c r="U129" s="9">
        <f t="shared" si="40"/>
        <v>0</v>
      </c>
      <c r="V129" s="1">
        <f t="shared" si="41"/>
        <v>0</v>
      </c>
    </row>
    <row r="130" spans="1:22">
      <c r="A130" s="105">
        <v>1.37E-4</v>
      </c>
      <c r="B130" s="7">
        <f t="shared" si="27"/>
        <v>1.37E-4</v>
      </c>
      <c r="F130" s="26">
        <f t="shared" si="28"/>
        <v>0</v>
      </c>
      <c r="G130" s="26">
        <f t="shared" si="29"/>
        <v>0</v>
      </c>
      <c r="H130" s="8">
        <v>0</v>
      </c>
      <c r="I130" s="8">
        <v>0</v>
      </c>
      <c r="J130" s="8">
        <v>0</v>
      </c>
      <c r="K130" s="9">
        <f t="shared" si="30"/>
        <v>0</v>
      </c>
      <c r="L130" s="9">
        <f t="shared" si="31"/>
        <v>0</v>
      </c>
      <c r="M130" s="9">
        <f t="shared" si="32"/>
        <v>0</v>
      </c>
      <c r="N130" s="9">
        <f t="shared" si="42"/>
        <v>0</v>
      </c>
      <c r="O130" s="9">
        <f t="shared" si="34"/>
        <v>0</v>
      </c>
      <c r="P130" s="8">
        <f t="shared" si="35"/>
        <v>0</v>
      </c>
      <c r="Q130" s="9">
        <f t="shared" si="36"/>
        <v>0</v>
      </c>
      <c r="R130" s="7">
        <f t="shared" si="37"/>
        <v>0</v>
      </c>
      <c r="S130" s="8">
        <f t="shared" si="38"/>
        <v>0</v>
      </c>
      <c r="T130" s="9">
        <f t="shared" si="39"/>
        <v>0</v>
      </c>
      <c r="U130" s="9">
        <f t="shared" si="40"/>
        <v>0</v>
      </c>
      <c r="V130" s="1">
        <f t="shared" si="41"/>
        <v>0</v>
      </c>
    </row>
    <row r="131" spans="1:22">
      <c r="A131" s="105">
        <v>1.3799999999999999E-4</v>
      </c>
      <c r="B131" s="7">
        <f t="shared" si="27"/>
        <v>1.3799999999999999E-4</v>
      </c>
      <c r="F131" s="26">
        <f t="shared" si="28"/>
        <v>0</v>
      </c>
      <c r="G131" s="26">
        <f t="shared" si="29"/>
        <v>0</v>
      </c>
      <c r="H131" s="8">
        <v>0</v>
      </c>
      <c r="I131" s="8">
        <v>0</v>
      </c>
      <c r="J131" s="8">
        <v>0</v>
      </c>
      <c r="K131" s="9">
        <f t="shared" si="30"/>
        <v>0</v>
      </c>
      <c r="L131" s="9">
        <f t="shared" si="31"/>
        <v>0</v>
      </c>
      <c r="M131" s="9">
        <f t="shared" si="32"/>
        <v>0</v>
      </c>
      <c r="N131" s="9">
        <f t="shared" si="42"/>
        <v>0</v>
      </c>
      <c r="O131" s="9">
        <f t="shared" si="34"/>
        <v>0</v>
      </c>
      <c r="P131" s="8">
        <f t="shared" si="35"/>
        <v>0</v>
      </c>
      <c r="Q131" s="9">
        <f t="shared" si="36"/>
        <v>0</v>
      </c>
      <c r="R131" s="7">
        <f t="shared" si="37"/>
        <v>0</v>
      </c>
      <c r="S131" s="8">
        <f t="shared" si="38"/>
        <v>0</v>
      </c>
      <c r="T131" s="9">
        <f t="shared" si="39"/>
        <v>0</v>
      </c>
      <c r="U131" s="9">
        <f t="shared" si="40"/>
        <v>0</v>
      </c>
      <c r="V131" s="1">
        <f t="shared" si="41"/>
        <v>0</v>
      </c>
    </row>
    <row r="132" spans="1:22">
      <c r="A132" s="105">
        <v>1.3899999999999999E-4</v>
      </c>
      <c r="B132" s="7">
        <f t="shared" si="27"/>
        <v>1.3899999999999999E-4</v>
      </c>
      <c r="F132" s="26">
        <f t="shared" si="28"/>
        <v>0</v>
      </c>
      <c r="G132" s="26">
        <f t="shared" si="29"/>
        <v>0</v>
      </c>
      <c r="H132" s="8">
        <v>0</v>
      </c>
      <c r="I132" s="8">
        <v>0</v>
      </c>
      <c r="J132" s="8">
        <v>0</v>
      </c>
      <c r="K132" s="9">
        <f t="shared" si="30"/>
        <v>0</v>
      </c>
      <c r="L132" s="9">
        <f t="shared" si="31"/>
        <v>0</v>
      </c>
      <c r="M132" s="9">
        <f t="shared" si="32"/>
        <v>0</v>
      </c>
      <c r="N132" s="9">
        <f t="shared" si="42"/>
        <v>0</v>
      </c>
      <c r="O132" s="9">
        <f t="shared" si="34"/>
        <v>0</v>
      </c>
      <c r="P132" s="8">
        <f t="shared" si="35"/>
        <v>0</v>
      </c>
      <c r="Q132" s="9">
        <f t="shared" si="36"/>
        <v>0</v>
      </c>
      <c r="R132" s="7">
        <f t="shared" si="37"/>
        <v>0</v>
      </c>
      <c r="S132" s="8">
        <f t="shared" si="38"/>
        <v>0</v>
      </c>
      <c r="T132" s="9">
        <f t="shared" si="39"/>
        <v>0</v>
      </c>
      <c r="U132" s="9">
        <f t="shared" si="40"/>
        <v>0</v>
      </c>
      <c r="V132" s="1">
        <f t="shared" si="41"/>
        <v>0</v>
      </c>
    </row>
    <row r="133" spans="1:22">
      <c r="A133" s="105">
        <v>1.3999999999999999E-4</v>
      </c>
      <c r="B133" s="7">
        <f t="shared" si="27"/>
        <v>1.3999999999999999E-4</v>
      </c>
      <c r="F133" s="26">
        <f t="shared" si="28"/>
        <v>0</v>
      </c>
      <c r="G133" s="26">
        <f t="shared" si="29"/>
        <v>0</v>
      </c>
      <c r="H133" s="8">
        <v>0</v>
      </c>
      <c r="I133" s="8">
        <v>0</v>
      </c>
      <c r="J133" s="8">
        <v>0</v>
      </c>
      <c r="K133" s="9">
        <f t="shared" si="30"/>
        <v>0</v>
      </c>
      <c r="L133" s="9">
        <f t="shared" si="31"/>
        <v>0</v>
      </c>
      <c r="M133" s="9">
        <f t="shared" si="32"/>
        <v>0</v>
      </c>
      <c r="N133" s="9">
        <f t="shared" si="42"/>
        <v>0</v>
      </c>
      <c r="O133" s="9">
        <f t="shared" si="34"/>
        <v>0</v>
      </c>
      <c r="P133" s="8">
        <f t="shared" si="35"/>
        <v>0</v>
      </c>
      <c r="Q133" s="9">
        <f t="shared" si="36"/>
        <v>0</v>
      </c>
      <c r="R133" s="7">
        <f t="shared" si="37"/>
        <v>0</v>
      </c>
      <c r="S133" s="8">
        <f t="shared" si="38"/>
        <v>0</v>
      </c>
      <c r="T133" s="9">
        <f t="shared" si="39"/>
        <v>0</v>
      </c>
      <c r="U133" s="9">
        <f t="shared" si="40"/>
        <v>0</v>
      </c>
      <c r="V133" s="1">
        <f t="shared" si="41"/>
        <v>0</v>
      </c>
    </row>
    <row r="134" spans="1:22">
      <c r="A134" s="105">
        <v>1.4099999999999998E-4</v>
      </c>
      <c r="B134" s="7">
        <f t="shared" si="27"/>
        <v>1.4099999999999998E-4</v>
      </c>
      <c r="F134" s="26">
        <f t="shared" si="28"/>
        <v>0</v>
      </c>
      <c r="G134" s="26">
        <f t="shared" si="29"/>
        <v>0</v>
      </c>
      <c r="H134" s="8">
        <v>0</v>
      </c>
      <c r="I134" s="8">
        <v>0</v>
      </c>
      <c r="J134" s="8">
        <v>0</v>
      </c>
      <c r="K134" s="9">
        <f t="shared" si="30"/>
        <v>0</v>
      </c>
      <c r="L134" s="9">
        <f t="shared" si="31"/>
        <v>0</v>
      </c>
      <c r="M134" s="9">
        <f t="shared" si="32"/>
        <v>0</v>
      </c>
      <c r="N134" s="9">
        <f t="shared" si="42"/>
        <v>0</v>
      </c>
      <c r="O134" s="9">
        <f t="shared" si="34"/>
        <v>0</v>
      </c>
      <c r="P134" s="8">
        <f t="shared" si="35"/>
        <v>0</v>
      </c>
      <c r="Q134" s="9">
        <f t="shared" si="36"/>
        <v>0</v>
      </c>
      <c r="R134" s="7">
        <f t="shared" si="37"/>
        <v>0</v>
      </c>
      <c r="S134" s="8">
        <f t="shared" si="38"/>
        <v>0</v>
      </c>
      <c r="T134" s="9">
        <f t="shared" si="39"/>
        <v>0</v>
      </c>
      <c r="U134" s="9">
        <f t="shared" si="40"/>
        <v>0</v>
      </c>
      <c r="V134" s="1">
        <f t="shared" si="41"/>
        <v>0</v>
      </c>
    </row>
    <row r="135" spans="1:22">
      <c r="A135" s="105">
        <v>1.4199999999999998E-4</v>
      </c>
      <c r="B135" s="7">
        <f t="shared" si="27"/>
        <v>1.4199999999999998E-4</v>
      </c>
      <c r="F135" s="26">
        <f t="shared" si="28"/>
        <v>0</v>
      </c>
      <c r="G135" s="26">
        <f t="shared" si="29"/>
        <v>0</v>
      </c>
      <c r="H135" s="8">
        <v>0</v>
      </c>
      <c r="I135" s="8">
        <v>0</v>
      </c>
      <c r="J135" s="8">
        <v>0</v>
      </c>
      <c r="K135" s="9">
        <f t="shared" si="30"/>
        <v>0</v>
      </c>
      <c r="L135" s="9">
        <f t="shared" si="31"/>
        <v>0</v>
      </c>
      <c r="M135" s="9">
        <f t="shared" si="32"/>
        <v>0</v>
      </c>
      <c r="N135" s="9">
        <f t="shared" si="42"/>
        <v>0</v>
      </c>
      <c r="O135" s="9">
        <f t="shared" si="34"/>
        <v>0</v>
      </c>
      <c r="P135" s="8">
        <f t="shared" si="35"/>
        <v>0</v>
      </c>
      <c r="Q135" s="9">
        <f t="shared" si="36"/>
        <v>0</v>
      </c>
      <c r="R135" s="7">
        <f t="shared" si="37"/>
        <v>0</v>
      </c>
      <c r="S135" s="8">
        <f t="shared" si="38"/>
        <v>0</v>
      </c>
      <c r="T135" s="9">
        <f t="shared" si="39"/>
        <v>0</v>
      </c>
      <c r="U135" s="9">
        <f t="shared" si="40"/>
        <v>0</v>
      </c>
      <c r="V135" s="1">
        <f t="shared" si="41"/>
        <v>0</v>
      </c>
    </row>
    <row r="136" spans="1:22">
      <c r="A136" s="105">
        <v>1.4300000000000001E-4</v>
      </c>
      <c r="B136" s="7">
        <f t="shared" si="27"/>
        <v>1.4300000000000001E-4</v>
      </c>
      <c r="F136" s="26">
        <f t="shared" si="28"/>
        <v>0</v>
      </c>
      <c r="G136" s="26">
        <f t="shared" si="29"/>
        <v>0</v>
      </c>
      <c r="H136" s="8">
        <v>0</v>
      </c>
      <c r="I136" s="8">
        <v>0</v>
      </c>
      <c r="J136" s="8">
        <v>0</v>
      </c>
      <c r="K136" s="9">
        <f t="shared" si="30"/>
        <v>0</v>
      </c>
      <c r="L136" s="9">
        <f t="shared" si="31"/>
        <v>0</v>
      </c>
      <c r="M136" s="9">
        <f t="shared" si="32"/>
        <v>0</v>
      </c>
      <c r="N136" s="9">
        <f t="shared" si="42"/>
        <v>0</v>
      </c>
      <c r="O136" s="9">
        <f t="shared" si="34"/>
        <v>0</v>
      </c>
      <c r="P136" s="8">
        <f t="shared" si="35"/>
        <v>0</v>
      </c>
      <c r="Q136" s="9">
        <f t="shared" si="36"/>
        <v>0</v>
      </c>
      <c r="R136" s="7">
        <f t="shared" si="37"/>
        <v>0</v>
      </c>
      <c r="S136" s="8">
        <f t="shared" si="38"/>
        <v>0</v>
      </c>
      <c r="T136" s="9">
        <f t="shared" si="39"/>
        <v>0</v>
      </c>
      <c r="U136" s="9">
        <f t="shared" si="40"/>
        <v>0</v>
      </c>
      <c r="V136" s="1">
        <f t="shared" si="41"/>
        <v>0</v>
      </c>
    </row>
    <row r="137" spans="1:22">
      <c r="A137" s="105">
        <v>1.44E-4</v>
      </c>
      <c r="B137" s="7">
        <f t="shared" si="27"/>
        <v>1.44E-4</v>
      </c>
      <c r="F137" s="26">
        <f t="shared" si="28"/>
        <v>0</v>
      </c>
      <c r="G137" s="26">
        <f t="shared" si="29"/>
        <v>0</v>
      </c>
      <c r="H137" s="8">
        <v>0</v>
      </c>
      <c r="I137" s="8">
        <v>0</v>
      </c>
      <c r="J137" s="8">
        <v>0</v>
      </c>
      <c r="K137" s="9">
        <f t="shared" si="30"/>
        <v>0</v>
      </c>
      <c r="L137" s="9">
        <f t="shared" si="31"/>
        <v>0</v>
      </c>
      <c r="M137" s="9">
        <f t="shared" si="32"/>
        <v>0</v>
      </c>
      <c r="N137" s="9">
        <f t="shared" si="42"/>
        <v>0</v>
      </c>
      <c r="O137" s="9">
        <f t="shared" si="34"/>
        <v>0</v>
      </c>
      <c r="P137" s="8">
        <f t="shared" si="35"/>
        <v>0</v>
      </c>
      <c r="Q137" s="9">
        <f t="shared" si="36"/>
        <v>0</v>
      </c>
      <c r="R137" s="7">
        <f t="shared" si="37"/>
        <v>0</v>
      </c>
      <c r="S137" s="8">
        <f t="shared" si="38"/>
        <v>0</v>
      </c>
      <c r="T137" s="9">
        <f t="shared" si="39"/>
        <v>0</v>
      </c>
      <c r="U137" s="9">
        <f t="shared" si="40"/>
        <v>0</v>
      </c>
      <c r="V137" s="1">
        <f t="shared" si="41"/>
        <v>0</v>
      </c>
    </row>
    <row r="138" spans="1:22">
      <c r="A138" s="105">
        <v>1.45E-4</v>
      </c>
      <c r="B138" s="7">
        <f t="shared" si="27"/>
        <v>1.45E-4</v>
      </c>
      <c r="F138" s="26">
        <f t="shared" si="28"/>
        <v>0</v>
      </c>
      <c r="G138" s="26">
        <f t="shared" si="29"/>
        <v>0</v>
      </c>
      <c r="H138" s="8">
        <v>0</v>
      </c>
      <c r="I138" s="8">
        <v>0</v>
      </c>
      <c r="J138" s="8">
        <v>0</v>
      </c>
      <c r="K138" s="9">
        <f t="shared" si="30"/>
        <v>0</v>
      </c>
      <c r="L138" s="9">
        <f t="shared" si="31"/>
        <v>0</v>
      </c>
      <c r="M138" s="9">
        <f t="shared" si="32"/>
        <v>0</v>
      </c>
      <c r="N138" s="9">
        <f t="shared" si="42"/>
        <v>0</v>
      </c>
      <c r="O138" s="9">
        <f t="shared" si="34"/>
        <v>0</v>
      </c>
      <c r="P138" s="8">
        <f t="shared" si="35"/>
        <v>0</v>
      </c>
      <c r="Q138" s="9">
        <f t="shared" si="36"/>
        <v>0</v>
      </c>
      <c r="R138" s="7">
        <f t="shared" si="37"/>
        <v>0</v>
      </c>
      <c r="S138" s="8">
        <f t="shared" si="38"/>
        <v>0</v>
      </c>
      <c r="T138" s="9">
        <f t="shared" si="39"/>
        <v>0</v>
      </c>
      <c r="U138" s="9">
        <f t="shared" si="40"/>
        <v>0</v>
      </c>
      <c r="V138" s="1">
        <f t="shared" si="41"/>
        <v>0</v>
      </c>
    </row>
    <row r="139" spans="1:22">
      <c r="A139" s="105">
        <v>1.46E-4</v>
      </c>
      <c r="B139" s="7">
        <f t="shared" si="27"/>
        <v>1.46E-4</v>
      </c>
      <c r="F139" s="26">
        <f t="shared" si="28"/>
        <v>0</v>
      </c>
      <c r="G139" s="26">
        <f t="shared" si="29"/>
        <v>0</v>
      </c>
      <c r="H139" s="8">
        <v>0</v>
      </c>
      <c r="I139" s="8">
        <v>0</v>
      </c>
      <c r="J139" s="8">
        <v>0</v>
      </c>
      <c r="K139" s="9">
        <f t="shared" si="30"/>
        <v>0</v>
      </c>
      <c r="L139" s="9">
        <f t="shared" si="31"/>
        <v>0</v>
      </c>
      <c r="M139" s="9">
        <f t="shared" si="32"/>
        <v>0</v>
      </c>
      <c r="N139" s="9">
        <f t="shared" si="42"/>
        <v>0</v>
      </c>
      <c r="O139" s="9">
        <f t="shared" si="34"/>
        <v>0</v>
      </c>
      <c r="P139" s="8">
        <f t="shared" si="35"/>
        <v>0</v>
      </c>
      <c r="Q139" s="9">
        <f t="shared" si="36"/>
        <v>0</v>
      </c>
      <c r="R139" s="7">
        <f t="shared" si="37"/>
        <v>0</v>
      </c>
      <c r="S139" s="8">
        <f t="shared" si="38"/>
        <v>0</v>
      </c>
      <c r="T139" s="9">
        <f t="shared" si="39"/>
        <v>0</v>
      </c>
      <c r="U139" s="9">
        <f t="shared" si="40"/>
        <v>0</v>
      </c>
      <c r="V139" s="1">
        <f t="shared" si="41"/>
        <v>0</v>
      </c>
    </row>
    <row r="140" spans="1:22">
      <c r="A140" s="105">
        <v>1.47E-4</v>
      </c>
      <c r="B140" s="7">
        <f t="shared" si="27"/>
        <v>1.47E-4</v>
      </c>
      <c r="F140" s="26">
        <f t="shared" si="28"/>
        <v>0</v>
      </c>
      <c r="G140" s="26">
        <f t="shared" si="29"/>
        <v>0</v>
      </c>
      <c r="H140" s="8">
        <v>0</v>
      </c>
      <c r="I140" s="8">
        <v>0</v>
      </c>
      <c r="J140" s="8">
        <v>0</v>
      </c>
      <c r="K140" s="9">
        <f t="shared" si="30"/>
        <v>0</v>
      </c>
      <c r="L140" s="9">
        <f t="shared" si="31"/>
        <v>0</v>
      </c>
      <c r="M140" s="9">
        <f t="shared" si="32"/>
        <v>0</v>
      </c>
      <c r="N140" s="9">
        <f t="shared" si="42"/>
        <v>0</v>
      </c>
      <c r="O140" s="9">
        <f t="shared" si="34"/>
        <v>0</v>
      </c>
      <c r="P140" s="8">
        <f t="shared" si="35"/>
        <v>0</v>
      </c>
      <c r="Q140" s="9">
        <f t="shared" si="36"/>
        <v>0</v>
      </c>
      <c r="R140" s="7">
        <f t="shared" si="37"/>
        <v>0</v>
      </c>
      <c r="S140" s="8">
        <f t="shared" si="38"/>
        <v>0</v>
      </c>
      <c r="T140" s="9">
        <f t="shared" si="39"/>
        <v>0</v>
      </c>
      <c r="U140" s="9">
        <f t="shared" si="40"/>
        <v>0</v>
      </c>
      <c r="V140" s="1">
        <f t="shared" si="41"/>
        <v>0</v>
      </c>
    </row>
    <row r="141" spans="1:22">
      <c r="A141" s="105">
        <v>1.4799999999999999E-4</v>
      </c>
      <c r="B141" s="7">
        <f t="shared" si="27"/>
        <v>1.4799999999999999E-4</v>
      </c>
      <c r="F141" s="26">
        <f t="shared" si="28"/>
        <v>0</v>
      </c>
      <c r="G141" s="26">
        <f t="shared" si="29"/>
        <v>0</v>
      </c>
      <c r="H141" s="8">
        <v>0</v>
      </c>
      <c r="I141" s="8">
        <v>0</v>
      </c>
      <c r="J141" s="8">
        <v>0</v>
      </c>
      <c r="K141" s="9">
        <f t="shared" si="30"/>
        <v>0</v>
      </c>
      <c r="L141" s="9">
        <f t="shared" si="31"/>
        <v>0</v>
      </c>
      <c r="M141" s="9">
        <f t="shared" si="32"/>
        <v>0</v>
      </c>
      <c r="N141" s="9">
        <f t="shared" si="42"/>
        <v>0</v>
      </c>
      <c r="O141" s="9">
        <f t="shared" si="34"/>
        <v>0</v>
      </c>
      <c r="P141" s="8">
        <f t="shared" si="35"/>
        <v>0</v>
      </c>
      <c r="Q141" s="9">
        <f t="shared" si="36"/>
        <v>0</v>
      </c>
      <c r="R141" s="7">
        <f t="shared" si="37"/>
        <v>0</v>
      </c>
      <c r="S141" s="8">
        <f t="shared" si="38"/>
        <v>0</v>
      </c>
      <c r="T141" s="9">
        <f t="shared" si="39"/>
        <v>0</v>
      </c>
      <c r="U141" s="9">
        <f t="shared" si="40"/>
        <v>0</v>
      </c>
      <c r="V141" s="1">
        <f t="shared" si="41"/>
        <v>0</v>
      </c>
    </row>
    <row r="142" spans="1:22">
      <c r="A142" s="105">
        <v>1.4899999999999999E-4</v>
      </c>
      <c r="B142" s="7">
        <f t="shared" si="27"/>
        <v>1.4899999999999999E-4</v>
      </c>
      <c r="F142" s="26">
        <f t="shared" si="28"/>
        <v>0</v>
      </c>
      <c r="G142" s="26">
        <f t="shared" si="29"/>
        <v>0</v>
      </c>
      <c r="H142" s="8">
        <v>0</v>
      </c>
      <c r="I142" s="8">
        <v>0</v>
      </c>
      <c r="J142" s="8">
        <v>0</v>
      </c>
      <c r="K142" s="9">
        <f t="shared" si="30"/>
        <v>0</v>
      </c>
      <c r="L142" s="9">
        <f t="shared" si="31"/>
        <v>0</v>
      </c>
      <c r="M142" s="9">
        <f t="shared" si="32"/>
        <v>0</v>
      </c>
      <c r="N142" s="9">
        <f t="shared" si="42"/>
        <v>0</v>
      </c>
      <c r="O142" s="9">
        <f t="shared" si="34"/>
        <v>0</v>
      </c>
      <c r="P142" s="8">
        <f t="shared" si="35"/>
        <v>0</v>
      </c>
      <c r="Q142" s="9">
        <f t="shared" si="36"/>
        <v>0</v>
      </c>
      <c r="R142" s="7">
        <f t="shared" si="37"/>
        <v>0</v>
      </c>
      <c r="S142" s="8">
        <f t="shared" si="38"/>
        <v>0</v>
      </c>
      <c r="T142" s="9">
        <f t="shared" si="39"/>
        <v>0</v>
      </c>
      <c r="U142" s="9">
        <f t="shared" si="40"/>
        <v>0</v>
      </c>
      <c r="V142" s="1">
        <f t="shared" si="41"/>
        <v>0</v>
      </c>
    </row>
    <row r="143" spans="1:22">
      <c r="A143" s="105">
        <v>1.4999999999999999E-4</v>
      </c>
      <c r="B143" s="7">
        <f t="shared" si="27"/>
        <v>1.4999999999999999E-4</v>
      </c>
      <c r="F143" s="26">
        <f t="shared" si="28"/>
        <v>0</v>
      </c>
      <c r="G143" s="26">
        <f t="shared" si="29"/>
        <v>0</v>
      </c>
      <c r="H143" s="8">
        <v>0</v>
      </c>
      <c r="I143" s="8">
        <v>0</v>
      </c>
      <c r="J143" s="8">
        <v>0</v>
      </c>
      <c r="K143" s="9">
        <f t="shared" si="30"/>
        <v>0</v>
      </c>
      <c r="L143" s="9">
        <f t="shared" si="31"/>
        <v>0</v>
      </c>
      <c r="M143" s="9">
        <f t="shared" si="32"/>
        <v>0</v>
      </c>
      <c r="N143" s="9">
        <f t="shared" si="42"/>
        <v>0</v>
      </c>
      <c r="O143" s="9">
        <f t="shared" si="34"/>
        <v>0</v>
      </c>
      <c r="P143" s="8">
        <f t="shared" si="35"/>
        <v>0</v>
      </c>
      <c r="Q143" s="9">
        <f t="shared" si="36"/>
        <v>0</v>
      </c>
      <c r="R143" s="7">
        <f t="shared" si="37"/>
        <v>0</v>
      </c>
      <c r="S143" s="8">
        <f t="shared" si="38"/>
        <v>0</v>
      </c>
      <c r="T143" s="9">
        <f t="shared" si="39"/>
        <v>0</v>
      </c>
      <c r="U143" s="9">
        <f t="shared" si="40"/>
        <v>0</v>
      </c>
      <c r="V143" s="1">
        <f t="shared" si="41"/>
        <v>0</v>
      </c>
    </row>
    <row r="144" spans="1:22">
      <c r="A144" s="105">
        <v>1.5099999999999998E-4</v>
      </c>
      <c r="B144" s="7">
        <f t="shared" si="27"/>
        <v>1.5099999999999998E-4</v>
      </c>
      <c r="F144" s="26">
        <f t="shared" si="28"/>
        <v>0</v>
      </c>
      <c r="G144" s="26">
        <f t="shared" si="29"/>
        <v>0</v>
      </c>
      <c r="H144" s="8">
        <v>0</v>
      </c>
      <c r="I144" s="8">
        <v>0</v>
      </c>
      <c r="J144" s="8">
        <v>0</v>
      </c>
      <c r="K144" s="9">
        <f t="shared" si="30"/>
        <v>0</v>
      </c>
      <c r="L144" s="9">
        <f t="shared" si="31"/>
        <v>0</v>
      </c>
      <c r="M144" s="9">
        <f t="shared" si="32"/>
        <v>0</v>
      </c>
      <c r="N144" s="9">
        <f t="shared" si="42"/>
        <v>0</v>
      </c>
      <c r="O144" s="9">
        <f t="shared" si="34"/>
        <v>0</v>
      </c>
      <c r="P144" s="8">
        <f t="shared" si="35"/>
        <v>0</v>
      </c>
      <c r="Q144" s="9">
        <f t="shared" si="36"/>
        <v>0</v>
      </c>
      <c r="R144" s="7">
        <f t="shared" si="37"/>
        <v>0</v>
      </c>
      <c r="S144" s="8">
        <f t="shared" si="38"/>
        <v>0</v>
      </c>
      <c r="T144" s="9">
        <f t="shared" si="39"/>
        <v>0</v>
      </c>
      <c r="U144" s="9">
        <f t="shared" si="40"/>
        <v>0</v>
      </c>
      <c r="V144" s="1">
        <f t="shared" si="41"/>
        <v>0</v>
      </c>
    </row>
    <row r="145" spans="1:22">
      <c r="A145" s="105">
        <v>1.5199999999999998E-4</v>
      </c>
      <c r="B145" s="7">
        <f t="shared" si="27"/>
        <v>1.5199999999999998E-4</v>
      </c>
      <c r="F145" s="26">
        <f t="shared" si="28"/>
        <v>0</v>
      </c>
      <c r="G145" s="26">
        <f t="shared" si="29"/>
        <v>0</v>
      </c>
      <c r="H145" s="8">
        <v>0</v>
      </c>
      <c r="I145" s="8">
        <v>0</v>
      </c>
      <c r="J145" s="8">
        <v>0</v>
      </c>
      <c r="K145" s="9">
        <f t="shared" si="30"/>
        <v>0</v>
      </c>
      <c r="L145" s="9">
        <f t="shared" si="31"/>
        <v>0</v>
      </c>
      <c r="M145" s="9">
        <f t="shared" si="32"/>
        <v>0</v>
      </c>
      <c r="N145" s="9">
        <f t="shared" si="42"/>
        <v>0</v>
      </c>
      <c r="O145" s="9">
        <f t="shared" si="34"/>
        <v>0</v>
      </c>
      <c r="P145" s="8">
        <f t="shared" si="35"/>
        <v>0</v>
      </c>
      <c r="Q145" s="9">
        <f t="shared" si="36"/>
        <v>0</v>
      </c>
      <c r="R145" s="7">
        <f t="shared" si="37"/>
        <v>0</v>
      </c>
      <c r="S145" s="8">
        <f t="shared" si="38"/>
        <v>0</v>
      </c>
      <c r="T145" s="9">
        <f t="shared" si="39"/>
        <v>0</v>
      </c>
      <c r="U145" s="9">
        <f t="shared" si="40"/>
        <v>0</v>
      </c>
      <c r="V145" s="1">
        <f t="shared" si="41"/>
        <v>0</v>
      </c>
    </row>
    <row r="146" spans="1:22">
      <c r="A146" s="105">
        <v>1.5300000000000001E-4</v>
      </c>
      <c r="B146" s="7">
        <f t="shared" si="27"/>
        <v>1.5300000000000001E-4</v>
      </c>
      <c r="F146" s="26">
        <f t="shared" si="28"/>
        <v>0</v>
      </c>
      <c r="G146" s="26">
        <f t="shared" si="29"/>
        <v>0</v>
      </c>
      <c r="H146" s="8">
        <v>0</v>
      </c>
      <c r="I146" s="8">
        <v>0</v>
      </c>
      <c r="J146" s="8">
        <v>0</v>
      </c>
      <c r="K146" s="9">
        <f t="shared" si="30"/>
        <v>0</v>
      </c>
      <c r="L146" s="9">
        <f t="shared" si="31"/>
        <v>0</v>
      </c>
      <c r="M146" s="9">
        <f t="shared" si="32"/>
        <v>0</v>
      </c>
      <c r="N146" s="9">
        <f t="shared" si="42"/>
        <v>0</v>
      </c>
      <c r="O146" s="9">
        <f t="shared" si="34"/>
        <v>0</v>
      </c>
      <c r="P146" s="8">
        <f t="shared" si="35"/>
        <v>0</v>
      </c>
      <c r="Q146" s="9">
        <f t="shared" si="36"/>
        <v>0</v>
      </c>
      <c r="R146" s="7">
        <f t="shared" si="37"/>
        <v>0</v>
      </c>
      <c r="S146" s="8">
        <f t="shared" si="38"/>
        <v>0</v>
      </c>
      <c r="T146" s="9">
        <f t="shared" si="39"/>
        <v>0</v>
      </c>
      <c r="U146" s="9">
        <f t="shared" si="40"/>
        <v>0</v>
      </c>
      <c r="V146" s="1">
        <f t="shared" si="41"/>
        <v>0</v>
      </c>
    </row>
    <row r="147" spans="1:22">
      <c r="A147" s="105">
        <v>1.54E-4</v>
      </c>
      <c r="B147" s="7">
        <f t="shared" si="27"/>
        <v>1.54E-4</v>
      </c>
      <c r="F147" s="26">
        <f t="shared" si="28"/>
        <v>0</v>
      </c>
      <c r="G147" s="26">
        <f t="shared" si="29"/>
        <v>0</v>
      </c>
      <c r="H147" s="8">
        <v>0</v>
      </c>
      <c r="I147" s="8">
        <v>0</v>
      </c>
      <c r="J147" s="8">
        <v>0</v>
      </c>
      <c r="K147" s="9">
        <f t="shared" si="30"/>
        <v>0</v>
      </c>
      <c r="L147" s="9">
        <f t="shared" si="31"/>
        <v>0</v>
      </c>
      <c r="M147" s="9">
        <f t="shared" si="32"/>
        <v>0</v>
      </c>
      <c r="N147" s="9">
        <f t="shared" si="42"/>
        <v>0</v>
      </c>
      <c r="O147" s="9">
        <f t="shared" si="34"/>
        <v>0</v>
      </c>
      <c r="P147" s="8">
        <f t="shared" si="35"/>
        <v>0</v>
      </c>
      <c r="Q147" s="9">
        <f t="shared" si="36"/>
        <v>0</v>
      </c>
      <c r="R147" s="7">
        <f t="shared" si="37"/>
        <v>0</v>
      </c>
      <c r="S147" s="8">
        <f t="shared" si="38"/>
        <v>0</v>
      </c>
      <c r="T147" s="9">
        <f t="shared" si="39"/>
        <v>0</v>
      </c>
      <c r="U147" s="9">
        <f t="shared" si="40"/>
        <v>0</v>
      </c>
      <c r="V147" s="1">
        <f t="shared" si="41"/>
        <v>0</v>
      </c>
    </row>
    <row r="148" spans="1:22">
      <c r="A148" s="105">
        <v>1.55E-4</v>
      </c>
      <c r="B148" s="7">
        <f t="shared" si="27"/>
        <v>1.55E-4</v>
      </c>
      <c r="F148" s="26">
        <f t="shared" si="28"/>
        <v>0</v>
      </c>
      <c r="G148" s="26">
        <f t="shared" si="29"/>
        <v>0</v>
      </c>
      <c r="H148" s="8">
        <v>0</v>
      </c>
      <c r="I148" s="8">
        <v>0</v>
      </c>
      <c r="J148" s="8">
        <v>0</v>
      </c>
      <c r="K148" s="9">
        <f t="shared" si="30"/>
        <v>0</v>
      </c>
      <c r="L148" s="9">
        <f t="shared" si="31"/>
        <v>0</v>
      </c>
      <c r="M148" s="9">
        <f t="shared" si="32"/>
        <v>0</v>
      </c>
      <c r="N148" s="9">
        <f t="shared" si="42"/>
        <v>0</v>
      </c>
      <c r="O148" s="9">
        <f t="shared" si="34"/>
        <v>0</v>
      </c>
      <c r="P148" s="8">
        <f t="shared" si="35"/>
        <v>0</v>
      </c>
      <c r="Q148" s="9">
        <f t="shared" si="36"/>
        <v>0</v>
      </c>
      <c r="R148" s="7">
        <f t="shared" si="37"/>
        <v>0</v>
      </c>
      <c r="S148" s="8">
        <f t="shared" si="38"/>
        <v>0</v>
      </c>
      <c r="T148" s="9">
        <f t="shared" si="39"/>
        <v>0</v>
      </c>
      <c r="U148" s="9">
        <f t="shared" si="40"/>
        <v>0</v>
      </c>
      <c r="V148" s="1">
        <f t="shared" si="41"/>
        <v>0</v>
      </c>
    </row>
    <row r="149" spans="1:22">
      <c r="A149" s="105">
        <v>1.56E-4</v>
      </c>
      <c r="B149" s="7">
        <f t="shared" ref="B149:B164" si="43">V149+A149</f>
        <v>1.56E-4</v>
      </c>
      <c r="F149" s="26">
        <f t="shared" ref="F149:F164" si="44">COUNTIF(H149:O149,"&gt;1")</f>
        <v>0</v>
      </c>
      <c r="G149" s="26">
        <f t="shared" si="29"/>
        <v>0</v>
      </c>
      <c r="H149" s="8">
        <v>0</v>
      </c>
      <c r="I149" s="8">
        <v>0</v>
      </c>
      <c r="J149" s="8">
        <v>0</v>
      </c>
      <c r="K149" s="9">
        <f t="shared" si="30"/>
        <v>0</v>
      </c>
      <c r="L149" s="9">
        <f t="shared" si="31"/>
        <v>0</v>
      </c>
      <c r="M149" s="9">
        <f t="shared" si="32"/>
        <v>0</v>
      </c>
      <c r="N149" s="9">
        <f t="shared" ref="N149:N164" si="45">IF(ISERROR(VLOOKUP($C149,_Tri6,5,FALSE)),0,(VLOOKUP($C149,_Tri6,5,FALSE)))</f>
        <v>0</v>
      </c>
      <c r="O149" s="9">
        <f t="shared" si="34"/>
        <v>0</v>
      </c>
      <c r="P149" s="8">
        <f t="shared" ref="P149:P164" si="46">LARGE(H149:J149,2)</f>
        <v>0</v>
      </c>
      <c r="Q149" s="9">
        <f t="shared" ref="Q149:Q164" si="47">LARGE(K149:O149,3)</f>
        <v>0</v>
      </c>
      <c r="R149" s="7">
        <f t="shared" ref="R149:R164" si="48">LARGE(P149:Q149,1)</f>
        <v>0</v>
      </c>
      <c r="S149" s="8">
        <f t="shared" ref="S149:S164" si="49">LARGE(H149:J149,1)</f>
        <v>0</v>
      </c>
      <c r="T149" s="9">
        <f t="shared" ref="T149:T164" si="50">LARGE(K149:O149,1)</f>
        <v>0</v>
      </c>
      <c r="U149" s="9">
        <f t="shared" ref="U149:U164" si="51">LARGE(K149:O149,2)</f>
        <v>0</v>
      </c>
      <c r="V149" s="1">
        <f t="shared" si="41"/>
        <v>0</v>
      </c>
    </row>
    <row r="150" spans="1:22">
      <c r="A150" s="105">
        <v>1.5699999999999999E-4</v>
      </c>
      <c r="B150" s="7">
        <f t="shared" si="43"/>
        <v>1.5699999999999999E-4</v>
      </c>
      <c r="F150" s="26">
        <f t="shared" si="44"/>
        <v>0</v>
      </c>
      <c r="G150" s="26">
        <f t="shared" si="29"/>
        <v>0</v>
      </c>
      <c r="H150" s="8">
        <v>0</v>
      </c>
      <c r="I150" s="8">
        <v>0</v>
      </c>
      <c r="J150" s="8">
        <v>0</v>
      </c>
      <c r="K150" s="9">
        <f t="shared" si="30"/>
        <v>0</v>
      </c>
      <c r="L150" s="9">
        <f t="shared" si="31"/>
        <v>0</v>
      </c>
      <c r="M150" s="9">
        <f t="shared" si="32"/>
        <v>0</v>
      </c>
      <c r="N150" s="9">
        <f t="shared" si="45"/>
        <v>0</v>
      </c>
      <c r="O150" s="9">
        <f t="shared" si="34"/>
        <v>0</v>
      </c>
      <c r="P150" s="8">
        <f t="shared" si="46"/>
        <v>0</v>
      </c>
      <c r="Q150" s="9">
        <f t="shared" si="47"/>
        <v>0</v>
      </c>
      <c r="R150" s="7">
        <f t="shared" si="48"/>
        <v>0</v>
      </c>
      <c r="S150" s="8">
        <f t="shared" si="49"/>
        <v>0</v>
      </c>
      <c r="T150" s="9">
        <f t="shared" si="50"/>
        <v>0</v>
      </c>
      <c r="U150" s="9">
        <f t="shared" si="51"/>
        <v>0</v>
      </c>
      <c r="V150" s="1">
        <f t="shared" si="41"/>
        <v>0</v>
      </c>
    </row>
    <row r="151" spans="1:22">
      <c r="A151" s="105">
        <v>1.5799999999999999E-4</v>
      </c>
      <c r="B151" s="7">
        <f t="shared" si="43"/>
        <v>1.5799999999999999E-4</v>
      </c>
      <c r="F151" s="26">
        <f t="shared" si="44"/>
        <v>0</v>
      </c>
      <c r="G151" s="26">
        <f t="shared" si="29"/>
        <v>0</v>
      </c>
      <c r="H151" s="8">
        <v>0</v>
      </c>
      <c r="I151" s="8">
        <v>0</v>
      </c>
      <c r="J151" s="8">
        <v>0</v>
      </c>
      <c r="K151" s="9">
        <f t="shared" si="30"/>
        <v>0</v>
      </c>
      <c r="L151" s="9">
        <f t="shared" si="31"/>
        <v>0</v>
      </c>
      <c r="M151" s="9">
        <f t="shared" si="32"/>
        <v>0</v>
      </c>
      <c r="N151" s="9">
        <f t="shared" si="45"/>
        <v>0</v>
      </c>
      <c r="O151" s="9">
        <f t="shared" si="34"/>
        <v>0</v>
      </c>
      <c r="P151" s="8">
        <f t="shared" si="46"/>
        <v>0</v>
      </c>
      <c r="Q151" s="9">
        <f t="shared" si="47"/>
        <v>0</v>
      </c>
      <c r="R151" s="7">
        <f t="shared" si="48"/>
        <v>0</v>
      </c>
      <c r="S151" s="8">
        <f t="shared" si="49"/>
        <v>0</v>
      </c>
      <c r="T151" s="9">
        <f t="shared" si="50"/>
        <v>0</v>
      </c>
      <c r="U151" s="9">
        <f t="shared" si="51"/>
        <v>0</v>
      </c>
      <c r="V151" s="1">
        <f t="shared" si="41"/>
        <v>0</v>
      </c>
    </row>
    <row r="152" spans="1:22">
      <c r="A152" s="105">
        <v>1.5899999999999999E-4</v>
      </c>
      <c r="B152" s="7">
        <f t="shared" si="43"/>
        <v>1.5899999999999999E-4</v>
      </c>
      <c r="F152" s="26">
        <f t="shared" si="44"/>
        <v>0</v>
      </c>
      <c r="G152" s="26">
        <f t="shared" si="29"/>
        <v>0</v>
      </c>
      <c r="H152" s="8">
        <v>0</v>
      </c>
      <c r="I152" s="8">
        <v>0</v>
      </c>
      <c r="J152" s="8">
        <v>0</v>
      </c>
      <c r="K152" s="9">
        <f t="shared" si="30"/>
        <v>0</v>
      </c>
      <c r="L152" s="9">
        <f t="shared" si="31"/>
        <v>0</v>
      </c>
      <c r="M152" s="9">
        <f t="shared" si="32"/>
        <v>0</v>
      </c>
      <c r="N152" s="9">
        <f t="shared" si="45"/>
        <v>0</v>
      </c>
      <c r="O152" s="9">
        <f t="shared" si="34"/>
        <v>0</v>
      </c>
      <c r="P152" s="8">
        <f t="shared" si="46"/>
        <v>0</v>
      </c>
      <c r="Q152" s="9">
        <f t="shared" si="47"/>
        <v>0</v>
      </c>
      <c r="R152" s="7">
        <f t="shared" si="48"/>
        <v>0</v>
      </c>
      <c r="S152" s="8">
        <f t="shared" si="49"/>
        <v>0</v>
      </c>
      <c r="T152" s="9">
        <f t="shared" si="50"/>
        <v>0</v>
      </c>
      <c r="U152" s="9">
        <f t="shared" si="51"/>
        <v>0</v>
      </c>
      <c r="V152" s="1">
        <f t="shared" si="41"/>
        <v>0</v>
      </c>
    </row>
    <row r="153" spans="1:22">
      <c r="A153" s="105">
        <v>1.5999999999999999E-4</v>
      </c>
      <c r="B153" s="7">
        <f t="shared" si="43"/>
        <v>1.5999999999999999E-4</v>
      </c>
      <c r="F153" s="26">
        <f t="shared" si="44"/>
        <v>0</v>
      </c>
      <c r="G153" s="26">
        <f t="shared" si="29"/>
        <v>0</v>
      </c>
      <c r="H153" s="8">
        <v>0</v>
      </c>
      <c r="I153" s="8">
        <v>0</v>
      </c>
      <c r="J153" s="8">
        <v>0</v>
      </c>
      <c r="K153" s="9">
        <f t="shared" si="30"/>
        <v>0</v>
      </c>
      <c r="L153" s="9">
        <f t="shared" si="31"/>
        <v>0</v>
      </c>
      <c r="M153" s="9">
        <f t="shared" si="32"/>
        <v>0</v>
      </c>
      <c r="N153" s="9">
        <f t="shared" si="45"/>
        <v>0</v>
      </c>
      <c r="O153" s="9">
        <f t="shared" si="34"/>
        <v>0</v>
      </c>
      <c r="P153" s="8">
        <f t="shared" si="46"/>
        <v>0</v>
      </c>
      <c r="Q153" s="9">
        <f t="shared" si="47"/>
        <v>0</v>
      </c>
      <c r="R153" s="7">
        <f t="shared" si="48"/>
        <v>0</v>
      </c>
      <c r="S153" s="8">
        <f t="shared" si="49"/>
        <v>0</v>
      </c>
      <c r="T153" s="9">
        <f t="shared" si="50"/>
        <v>0</v>
      </c>
      <c r="U153" s="9">
        <f t="shared" si="51"/>
        <v>0</v>
      </c>
      <c r="V153" s="1">
        <f t="shared" si="41"/>
        <v>0</v>
      </c>
    </row>
    <row r="154" spans="1:22">
      <c r="A154" s="105">
        <v>1.6099999999999998E-4</v>
      </c>
      <c r="B154" s="7">
        <f t="shared" si="43"/>
        <v>1.6099999999999998E-4</v>
      </c>
      <c r="F154" s="26">
        <f t="shared" si="44"/>
        <v>0</v>
      </c>
      <c r="G154" s="26">
        <f t="shared" si="29"/>
        <v>0</v>
      </c>
      <c r="H154" s="8">
        <v>0</v>
      </c>
      <c r="I154" s="8">
        <v>0</v>
      </c>
      <c r="J154" s="8">
        <v>0</v>
      </c>
      <c r="K154" s="9">
        <f t="shared" si="30"/>
        <v>0</v>
      </c>
      <c r="L154" s="9">
        <f t="shared" si="31"/>
        <v>0</v>
      </c>
      <c r="M154" s="9">
        <f t="shared" si="32"/>
        <v>0</v>
      </c>
      <c r="N154" s="9">
        <f t="shared" si="45"/>
        <v>0</v>
      </c>
      <c r="O154" s="9">
        <f t="shared" si="34"/>
        <v>0</v>
      </c>
      <c r="P154" s="8">
        <f t="shared" si="46"/>
        <v>0</v>
      </c>
      <c r="Q154" s="9">
        <f t="shared" si="47"/>
        <v>0</v>
      </c>
      <c r="R154" s="7">
        <f t="shared" si="48"/>
        <v>0</v>
      </c>
      <c r="S154" s="8">
        <f t="shared" si="49"/>
        <v>0</v>
      </c>
      <c r="T154" s="9">
        <f t="shared" si="50"/>
        <v>0</v>
      </c>
      <c r="U154" s="9">
        <f t="shared" si="51"/>
        <v>0</v>
      </c>
      <c r="V154" s="1">
        <f t="shared" si="41"/>
        <v>0</v>
      </c>
    </row>
    <row r="155" spans="1:22">
      <c r="A155" s="105">
        <v>1.6199999999999998E-4</v>
      </c>
      <c r="B155" s="7">
        <f t="shared" si="43"/>
        <v>1.6199999999999998E-4</v>
      </c>
      <c r="F155" s="26">
        <f t="shared" si="44"/>
        <v>0</v>
      </c>
      <c r="G155" s="26">
        <f t="shared" si="29"/>
        <v>0</v>
      </c>
      <c r="H155" s="8">
        <v>0</v>
      </c>
      <c r="I155" s="8">
        <v>0</v>
      </c>
      <c r="J155" s="8">
        <v>0</v>
      </c>
      <c r="K155" s="9">
        <f t="shared" si="30"/>
        <v>0</v>
      </c>
      <c r="L155" s="9">
        <f t="shared" si="31"/>
        <v>0</v>
      </c>
      <c r="M155" s="9">
        <f t="shared" si="32"/>
        <v>0</v>
      </c>
      <c r="N155" s="9">
        <f t="shared" si="45"/>
        <v>0</v>
      </c>
      <c r="O155" s="9">
        <f t="shared" si="34"/>
        <v>0</v>
      </c>
      <c r="P155" s="8">
        <f t="shared" si="46"/>
        <v>0</v>
      </c>
      <c r="Q155" s="9">
        <f t="shared" si="47"/>
        <v>0</v>
      </c>
      <c r="R155" s="7">
        <f t="shared" si="48"/>
        <v>0</v>
      </c>
      <c r="S155" s="8">
        <f t="shared" si="49"/>
        <v>0</v>
      </c>
      <c r="T155" s="9">
        <f t="shared" si="50"/>
        <v>0</v>
      </c>
      <c r="U155" s="9">
        <f t="shared" si="51"/>
        <v>0</v>
      </c>
      <c r="V155" s="1">
        <f t="shared" si="41"/>
        <v>0</v>
      </c>
    </row>
    <row r="156" spans="1:22">
      <c r="A156" s="105">
        <v>1.63E-4</v>
      </c>
      <c r="B156" s="7">
        <f t="shared" si="43"/>
        <v>1.63E-4</v>
      </c>
      <c r="F156" s="26">
        <f t="shared" si="44"/>
        <v>0</v>
      </c>
      <c r="G156" s="26">
        <f t="shared" si="29"/>
        <v>0</v>
      </c>
      <c r="H156" s="8">
        <v>0</v>
      </c>
      <c r="I156" s="8">
        <v>0</v>
      </c>
      <c r="J156" s="8">
        <v>0</v>
      </c>
      <c r="K156" s="9">
        <f t="shared" si="30"/>
        <v>0</v>
      </c>
      <c r="L156" s="9">
        <f t="shared" si="31"/>
        <v>0</v>
      </c>
      <c r="M156" s="9">
        <f t="shared" si="32"/>
        <v>0</v>
      </c>
      <c r="N156" s="9">
        <f t="shared" si="45"/>
        <v>0</v>
      </c>
      <c r="O156" s="9">
        <f t="shared" si="34"/>
        <v>0</v>
      </c>
      <c r="P156" s="8">
        <f t="shared" si="46"/>
        <v>0</v>
      </c>
      <c r="Q156" s="9">
        <f t="shared" si="47"/>
        <v>0</v>
      </c>
      <c r="R156" s="7">
        <f t="shared" si="48"/>
        <v>0</v>
      </c>
      <c r="S156" s="8">
        <f t="shared" si="49"/>
        <v>0</v>
      </c>
      <c r="T156" s="9">
        <f t="shared" si="50"/>
        <v>0</v>
      </c>
      <c r="U156" s="9">
        <f t="shared" si="51"/>
        <v>0</v>
      </c>
      <c r="V156" s="1">
        <f t="shared" si="41"/>
        <v>0</v>
      </c>
    </row>
    <row r="157" spans="1:22">
      <c r="A157" s="105">
        <v>1.64E-4</v>
      </c>
      <c r="B157" s="7">
        <f t="shared" si="43"/>
        <v>1.64E-4</v>
      </c>
      <c r="F157" s="26">
        <f t="shared" si="44"/>
        <v>0</v>
      </c>
      <c r="G157" s="26">
        <f t="shared" si="29"/>
        <v>0</v>
      </c>
      <c r="H157" s="8">
        <v>0</v>
      </c>
      <c r="I157" s="8">
        <v>0</v>
      </c>
      <c r="J157" s="8">
        <v>0</v>
      </c>
      <c r="K157" s="9">
        <f t="shared" si="30"/>
        <v>0</v>
      </c>
      <c r="L157" s="9">
        <f t="shared" si="31"/>
        <v>0</v>
      </c>
      <c r="M157" s="9">
        <f t="shared" si="32"/>
        <v>0</v>
      </c>
      <c r="N157" s="9">
        <f t="shared" si="45"/>
        <v>0</v>
      </c>
      <c r="O157" s="9">
        <f t="shared" si="34"/>
        <v>0</v>
      </c>
      <c r="P157" s="8">
        <f t="shared" si="46"/>
        <v>0</v>
      </c>
      <c r="Q157" s="9">
        <f t="shared" si="47"/>
        <v>0</v>
      </c>
      <c r="R157" s="7">
        <f t="shared" si="48"/>
        <v>0</v>
      </c>
      <c r="S157" s="8">
        <f t="shared" si="49"/>
        <v>0</v>
      </c>
      <c r="T157" s="9">
        <f t="shared" si="50"/>
        <v>0</v>
      </c>
      <c r="U157" s="9">
        <f t="shared" si="51"/>
        <v>0</v>
      </c>
      <c r="V157" s="1">
        <f t="shared" si="41"/>
        <v>0</v>
      </c>
    </row>
    <row r="158" spans="1:22">
      <c r="A158" s="105">
        <v>1.65E-4</v>
      </c>
      <c r="B158" s="7">
        <f t="shared" si="43"/>
        <v>1.65E-4</v>
      </c>
      <c r="F158" s="26">
        <f t="shared" si="44"/>
        <v>0</v>
      </c>
      <c r="G158" s="26">
        <f t="shared" si="29"/>
        <v>0</v>
      </c>
      <c r="H158" s="8">
        <v>0</v>
      </c>
      <c r="I158" s="8">
        <v>0</v>
      </c>
      <c r="J158" s="8">
        <v>0</v>
      </c>
      <c r="K158" s="9">
        <f t="shared" si="30"/>
        <v>0</v>
      </c>
      <c r="L158" s="9">
        <f t="shared" si="31"/>
        <v>0</v>
      </c>
      <c r="M158" s="9">
        <f t="shared" si="32"/>
        <v>0</v>
      </c>
      <c r="N158" s="9">
        <f t="shared" si="45"/>
        <v>0</v>
      </c>
      <c r="O158" s="9">
        <f t="shared" si="34"/>
        <v>0</v>
      </c>
      <c r="P158" s="8">
        <f t="shared" si="46"/>
        <v>0</v>
      </c>
      <c r="Q158" s="9">
        <f t="shared" si="47"/>
        <v>0</v>
      </c>
      <c r="R158" s="7">
        <f t="shared" si="48"/>
        <v>0</v>
      </c>
      <c r="S158" s="8">
        <f t="shared" si="49"/>
        <v>0</v>
      </c>
      <c r="T158" s="9">
        <f t="shared" si="50"/>
        <v>0</v>
      </c>
      <c r="U158" s="9">
        <f t="shared" si="51"/>
        <v>0</v>
      </c>
      <c r="V158" s="1">
        <f t="shared" si="41"/>
        <v>0</v>
      </c>
    </row>
    <row r="159" spans="1:22">
      <c r="A159" s="105">
        <v>1.66E-4</v>
      </c>
      <c r="B159" s="7">
        <f t="shared" si="43"/>
        <v>1.66E-4</v>
      </c>
      <c r="F159" s="26">
        <f t="shared" si="44"/>
        <v>0</v>
      </c>
      <c r="G159" s="26">
        <f t="shared" si="29"/>
        <v>0</v>
      </c>
      <c r="H159" s="8">
        <v>0</v>
      </c>
      <c r="I159" s="8">
        <v>0</v>
      </c>
      <c r="J159" s="8">
        <v>0</v>
      </c>
      <c r="K159" s="9">
        <f t="shared" si="30"/>
        <v>0</v>
      </c>
      <c r="L159" s="9">
        <f t="shared" si="31"/>
        <v>0</v>
      </c>
      <c r="M159" s="9">
        <f t="shared" si="32"/>
        <v>0</v>
      </c>
      <c r="N159" s="9">
        <f t="shared" si="45"/>
        <v>0</v>
      </c>
      <c r="O159" s="9">
        <f t="shared" si="34"/>
        <v>0</v>
      </c>
      <c r="P159" s="8">
        <f t="shared" si="46"/>
        <v>0</v>
      </c>
      <c r="Q159" s="9">
        <f t="shared" si="47"/>
        <v>0</v>
      </c>
      <c r="R159" s="7">
        <f t="shared" si="48"/>
        <v>0</v>
      </c>
      <c r="S159" s="8">
        <f t="shared" si="49"/>
        <v>0</v>
      </c>
      <c r="T159" s="9">
        <f t="shared" si="50"/>
        <v>0</v>
      </c>
      <c r="U159" s="9">
        <f t="shared" si="51"/>
        <v>0</v>
      </c>
      <c r="V159" s="1">
        <f t="shared" si="41"/>
        <v>0</v>
      </c>
    </row>
    <row r="160" spans="1:22">
      <c r="A160" s="105">
        <v>1.6699999999999999E-4</v>
      </c>
      <c r="B160" s="7">
        <f t="shared" si="43"/>
        <v>1.6699999999999999E-4</v>
      </c>
      <c r="F160" s="26">
        <f t="shared" si="44"/>
        <v>0</v>
      </c>
      <c r="G160" s="26">
        <f t="shared" si="29"/>
        <v>0</v>
      </c>
      <c r="H160" s="8">
        <v>0</v>
      </c>
      <c r="I160" s="8">
        <v>0</v>
      </c>
      <c r="J160" s="8">
        <v>0</v>
      </c>
      <c r="K160" s="9">
        <f t="shared" si="30"/>
        <v>0</v>
      </c>
      <c r="L160" s="9">
        <f t="shared" si="31"/>
        <v>0</v>
      </c>
      <c r="M160" s="9">
        <f t="shared" si="32"/>
        <v>0</v>
      </c>
      <c r="N160" s="9">
        <f t="shared" si="45"/>
        <v>0</v>
      </c>
      <c r="O160" s="9">
        <f t="shared" si="34"/>
        <v>0</v>
      </c>
      <c r="P160" s="8">
        <f t="shared" si="46"/>
        <v>0</v>
      </c>
      <c r="Q160" s="9">
        <f t="shared" si="47"/>
        <v>0</v>
      </c>
      <c r="R160" s="7">
        <f t="shared" si="48"/>
        <v>0</v>
      </c>
      <c r="S160" s="8">
        <f t="shared" si="49"/>
        <v>0</v>
      </c>
      <c r="T160" s="9">
        <f t="shared" si="50"/>
        <v>0</v>
      </c>
      <c r="U160" s="9">
        <f t="shared" si="51"/>
        <v>0</v>
      </c>
      <c r="V160" s="1">
        <f t="shared" si="41"/>
        <v>0</v>
      </c>
    </row>
    <row r="161" spans="1:33">
      <c r="A161" s="105">
        <v>1.6799999999999999E-4</v>
      </c>
      <c r="B161" s="7">
        <f t="shared" si="43"/>
        <v>1.6799999999999999E-4</v>
      </c>
      <c r="F161" s="26">
        <f t="shared" si="44"/>
        <v>0</v>
      </c>
      <c r="G161" s="26">
        <f t="shared" si="29"/>
        <v>0</v>
      </c>
      <c r="H161" s="8">
        <v>0</v>
      </c>
      <c r="I161" s="8">
        <v>0</v>
      </c>
      <c r="J161" s="8">
        <v>0</v>
      </c>
      <c r="K161" s="9">
        <f t="shared" si="30"/>
        <v>0</v>
      </c>
      <c r="L161" s="9">
        <f t="shared" si="31"/>
        <v>0</v>
      </c>
      <c r="M161" s="9">
        <f t="shared" si="32"/>
        <v>0</v>
      </c>
      <c r="N161" s="9">
        <f t="shared" si="45"/>
        <v>0</v>
      </c>
      <c r="O161" s="9">
        <f t="shared" si="34"/>
        <v>0</v>
      </c>
      <c r="P161" s="8">
        <f t="shared" si="46"/>
        <v>0</v>
      </c>
      <c r="Q161" s="9">
        <f t="shared" si="47"/>
        <v>0</v>
      </c>
      <c r="R161" s="7">
        <f t="shared" si="48"/>
        <v>0</v>
      </c>
      <c r="S161" s="8">
        <f t="shared" si="49"/>
        <v>0</v>
      </c>
      <c r="T161" s="9">
        <f t="shared" si="50"/>
        <v>0</v>
      </c>
      <c r="U161" s="9">
        <f t="shared" si="51"/>
        <v>0</v>
      </c>
      <c r="V161" s="1">
        <f t="shared" si="41"/>
        <v>0</v>
      </c>
    </row>
    <row r="162" spans="1:33">
      <c r="A162" s="105">
        <v>1.6899999999999999E-4</v>
      </c>
      <c r="B162" s="7">
        <f t="shared" si="43"/>
        <v>1.6899999999999999E-4</v>
      </c>
      <c r="F162" s="26">
        <f t="shared" si="44"/>
        <v>0</v>
      </c>
      <c r="G162" s="26">
        <f t="shared" si="29"/>
        <v>0</v>
      </c>
      <c r="H162" s="8">
        <v>0</v>
      </c>
      <c r="I162" s="8">
        <v>0</v>
      </c>
      <c r="J162" s="8">
        <v>0</v>
      </c>
      <c r="K162" s="9">
        <f t="shared" si="30"/>
        <v>0</v>
      </c>
      <c r="L162" s="9">
        <f t="shared" si="31"/>
        <v>0</v>
      </c>
      <c r="M162" s="9">
        <f t="shared" si="32"/>
        <v>0</v>
      </c>
      <c r="N162" s="9">
        <f t="shared" si="45"/>
        <v>0</v>
      </c>
      <c r="O162" s="9">
        <f t="shared" si="34"/>
        <v>0</v>
      </c>
      <c r="P162" s="8">
        <f t="shared" si="46"/>
        <v>0</v>
      </c>
      <c r="Q162" s="9">
        <f t="shared" si="47"/>
        <v>0</v>
      </c>
      <c r="R162" s="7">
        <f t="shared" si="48"/>
        <v>0</v>
      </c>
      <c r="S162" s="8">
        <f t="shared" si="49"/>
        <v>0</v>
      </c>
      <c r="T162" s="9">
        <f t="shared" si="50"/>
        <v>0</v>
      </c>
      <c r="U162" s="9">
        <f t="shared" si="51"/>
        <v>0</v>
      </c>
      <c r="V162" s="1">
        <f t="shared" si="41"/>
        <v>0</v>
      </c>
    </row>
    <row r="163" spans="1:33">
      <c r="A163" s="105">
        <v>1.6999999999999999E-4</v>
      </c>
      <c r="B163" s="7">
        <f t="shared" si="43"/>
        <v>1.6999999999999999E-4</v>
      </c>
      <c r="F163" s="26">
        <f t="shared" si="44"/>
        <v>0</v>
      </c>
      <c r="G163" s="26">
        <f t="shared" si="29"/>
        <v>0</v>
      </c>
      <c r="H163" s="8">
        <v>0</v>
      </c>
      <c r="I163" s="8">
        <v>0</v>
      </c>
      <c r="J163" s="8">
        <v>0</v>
      </c>
      <c r="K163" s="9">
        <f t="shared" si="30"/>
        <v>0</v>
      </c>
      <c r="L163" s="9">
        <f t="shared" si="31"/>
        <v>0</v>
      </c>
      <c r="M163" s="9">
        <f t="shared" si="32"/>
        <v>0</v>
      </c>
      <c r="N163" s="9">
        <f t="shared" si="45"/>
        <v>0</v>
      </c>
      <c r="O163" s="9">
        <f t="shared" si="34"/>
        <v>0</v>
      </c>
      <c r="P163" s="8">
        <f t="shared" si="46"/>
        <v>0</v>
      </c>
      <c r="Q163" s="9">
        <f t="shared" si="47"/>
        <v>0</v>
      </c>
      <c r="R163" s="7">
        <f t="shared" si="48"/>
        <v>0</v>
      </c>
      <c r="S163" s="8">
        <f t="shared" si="49"/>
        <v>0</v>
      </c>
      <c r="T163" s="9">
        <f t="shared" si="50"/>
        <v>0</v>
      </c>
      <c r="U163" s="9">
        <f t="shared" si="51"/>
        <v>0</v>
      </c>
      <c r="V163" s="1">
        <f t="shared" si="41"/>
        <v>0</v>
      </c>
    </row>
    <row r="164" spans="1:33">
      <c r="A164" s="105">
        <v>1.7099999999999998E-4</v>
      </c>
      <c r="B164" s="7">
        <f t="shared" si="43"/>
        <v>1.7099999999999998E-4</v>
      </c>
      <c r="F164" s="26">
        <f t="shared" si="44"/>
        <v>0</v>
      </c>
      <c r="G164" s="26">
        <f t="shared" si="29"/>
        <v>0</v>
      </c>
      <c r="H164" s="8">
        <v>0</v>
      </c>
      <c r="I164" s="8">
        <v>0</v>
      </c>
      <c r="J164" s="8">
        <v>0</v>
      </c>
      <c r="K164" s="9">
        <f t="shared" si="30"/>
        <v>0</v>
      </c>
      <c r="L164" s="9">
        <f t="shared" si="31"/>
        <v>0</v>
      </c>
      <c r="M164" s="9">
        <f t="shared" si="32"/>
        <v>0</v>
      </c>
      <c r="N164" s="9">
        <f t="shared" si="45"/>
        <v>0</v>
      </c>
      <c r="O164" s="9">
        <f t="shared" si="34"/>
        <v>0</v>
      </c>
      <c r="P164" s="8">
        <f t="shared" si="46"/>
        <v>0</v>
      </c>
      <c r="Q164" s="9">
        <f t="shared" si="47"/>
        <v>0</v>
      </c>
      <c r="R164" s="7">
        <f t="shared" si="48"/>
        <v>0</v>
      </c>
      <c r="S164" s="8">
        <f t="shared" si="49"/>
        <v>0</v>
      </c>
      <c r="T164" s="9">
        <f t="shared" si="50"/>
        <v>0</v>
      </c>
      <c r="U164" s="9">
        <f t="shared" si="51"/>
        <v>0</v>
      </c>
      <c r="V164" s="1">
        <f t="shared" si="41"/>
        <v>0</v>
      </c>
    </row>
    <row r="165" spans="1:33" s="101" customFormat="1">
      <c r="A165" s="105">
        <v>1.7199999999999998E-4</v>
      </c>
      <c r="F165" s="102"/>
      <c r="G165" s="102"/>
      <c r="H165" s="8">
        <v>0</v>
      </c>
      <c r="I165" s="8">
        <v>0</v>
      </c>
      <c r="J165" s="8">
        <v>0</v>
      </c>
      <c r="V165" s="103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</row>
    <row r="166" spans="1:33" s="22" customFormat="1">
      <c r="A166" s="105">
        <v>1.73E-4</v>
      </c>
      <c r="C166" s="23" t="s">
        <v>100</v>
      </c>
      <c r="D166" s="23"/>
      <c r="E166" s="23"/>
      <c r="F166" s="25"/>
      <c r="G166" s="25"/>
      <c r="H166" s="8">
        <v>0</v>
      </c>
      <c r="I166" s="8">
        <v>0</v>
      </c>
      <c r="J166" s="8">
        <v>0</v>
      </c>
    </row>
    <row r="167" spans="1:33">
      <c r="A167" s="105">
        <v>1.74E-4</v>
      </c>
      <c r="B167" s="7">
        <f t="shared" ref="B167:B230" si="52">V167+A167</f>
        <v>25566.09243049044</v>
      </c>
      <c r="C167" t="s">
        <v>38</v>
      </c>
      <c r="D167" t="s">
        <v>153</v>
      </c>
      <c r="E167" t="s">
        <v>154</v>
      </c>
      <c r="F167" s="26">
        <f t="shared" ref="F167:F230" si="53">COUNTIF(H167:O167,"&gt;1")</f>
        <v>5</v>
      </c>
      <c r="G167" s="26">
        <f t="shared" ref="G167:G246" si="54">COUNTIF(R167:U167,"&gt;1")</f>
        <v>3</v>
      </c>
      <c r="H167" s="8">
        <v>0</v>
      </c>
      <c r="I167" s="8">
        <v>0</v>
      </c>
      <c r="J167" s="8">
        <v>0</v>
      </c>
      <c r="K167" s="9">
        <f t="shared" ref="K167:K246" si="55">IF(ISERROR(VLOOKUP($C167,_Tri3,5,FALSE)),0,(VLOOKUP($C167,_Tri3,5,FALSE)))</f>
        <v>8506.9817400644679</v>
      </c>
      <c r="L167" s="9">
        <f t="shared" ref="L167:L246" si="56">IF(ISERROR(VLOOKUP($C167,_Tri4,5,FALSE)),0,(VLOOKUP($C167,_Tri4,5,FALSE)))</f>
        <v>8038.8529139685488</v>
      </c>
      <c r="M167" s="9">
        <f t="shared" ref="M167:M246" si="57">IF(ISERROR(VLOOKUP($C167,_Tri5,5,FALSE)),0,(VLOOKUP($C167,_Tri5,5,FALSE)))</f>
        <v>8630.7053941908125</v>
      </c>
      <c r="N167" s="9">
        <f t="shared" ref="N167:N198" si="58">IF(ISERROR(VLOOKUP($C167,_Tri6,5,FALSE)),0,(VLOOKUP($C167,_Tri6,5,FALSE)))</f>
        <v>8322.8511530398318</v>
      </c>
      <c r="O167" s="9">
        <f t="shared" ref="O167:O246" si="59">IF(ISERROR(VLOOKUP($C167,_Tri8,5,FALSE)),0,(VLOOKUP($C167,_Tri8,5,FALSE)))</f>
        <v>8428.4051222351573</v>
      </c>
      <c r="P167" s="8">
        <f t="shared" ref="P167:P230" si="60">LARGE(H167:J167,2)</f>
        <v>0</v>
      </c>
      <c r="Q167" s="9">
        <f t="shared" ref="Q167:Q230" si="61">LARGE(K167:O167,3)</f>
        <v>8428.4051222351573</v>
      </c>
      <c r="R167" s="7">
        <f t="shared" ref="R167:R230" si="62">LARGE(P167:Q167,1)</f>
        <v>8428.4051222351573</v>
      </c>
      <c r="S167" s="8">
        <f t="shared" ref="S167:S230" si="63">LARGE(H167:J167,1)</f>
        <v>0</v>
      </c>
      <c r="T167" s="9">
        <f t="shared" ref="T167:T230" si="64">LARGE(K167:O167,1)</f>
        <v>8630.7053941908125</v>
      </c>
      <c r="U167" s="9">
        <f t="shared" ref="U167:U230" si="65">LARGE(K167:O167,2)</f>
        <v>8506.9817400644679</v>
      </c>
      <c r="V167" s="1">
        <f t="shared" ref="V167:V246" si="66">SUM(R167:U167)</f>
        <v>25566.092256490439</v>
      </c>
    </row>
    <row r="168" spans="1:33">
      <c r="A168" s="105">
        <v>1.75E-4</v>
      </c>
      <c r="B168" s="7">
        <f t="shared" si="52"/>
        <v>1.75E-4</v>
      </c>
      <c r="C168"/>
      <c r="D168"/>
      <c r="E168"/>
      <c r="F168" s="26">
        <f t="shared" si="53"/>
        <v>0</v>
      </c>
      <c r="G168" s="26">
        <f t="shared" si="54"/>
        <v>0</v>
      </c>
      <c r="H168" s="8">
        <v>0</v>
      </c>
      <c r="I168" s="8">
        <v>0</v>
      </c>
      <c r="J168" s="8">
        <v>0</v>
      </c>
      <c r="K168" s="9">
        <f t="shared" si="55"/>
        <v>0</v>
      </c>
      <c r="L168" s="9">
        <f t="shared" si="56"/>
        <v>0</v>
      </c>
      <c r="M168" s="9">
        <f t="shared" si="57"/>
        <v>0</v>
      </c>
      <c r="N168" s="9">
        <f t="shared" si="58"/>
        <v>0</v>
      </c>
      <c r="O168" s="9">
        <f t="shared" si="59"/>
        <v>0</v>
      </c>
      <c r="P168" s="8">
        <f t="shared" si="60"/>
        <v>0</v>
      </c>
      <c r="Q168" s="9">
        <f t="shared" si="61"/>
        <v>0</v>
      </c>
      <c r="R168" s="7">
        <f t="shared" si="62"/>
        <v>0</v>
      </c>
      <c r="S168" s="8">
        <f t="shared" si="63"/>
        <v>0</v>
      </c>
      <c r="T168" s="9">
        <f t="shared" si="64"/>
        <v>0</v>
      </c>
      <c r="U168" s="9">
        <f t="shared" si="65"/>
        <v>0</v>
      </c>
      <c r="V168" s="1">
        <f t="shared" si="66"/>
        <v>0</v>
      </c>
    </row>
    <row r="169" spans="1:33">
      <c r="A169" s="105">
        <v>1.76E-4</v>
      </c>
      <c r="B169" s="7">
        <f t="shared" si="52"/>
        <v>6892.9505676449999</v>
      </c>
      <c r="C169" t="s">
        <v>49</v>
      </c>
      <c r="D169" t="s">
        <v>153</v>
      </c>
      <c r="E169" t="s">
        <v>118</v>
      </c>
      <c r="F169" s="26">
        <f t="shared" si="53"/>
        <v>1</v>
      </c>
      <c r="G169" s="26">
        <f t="shared" si="54"/>
        <v>1</v>
      </c>
      <c r="H169" s="8">
        <v>0</v>
      </c>
      <c r="I169" s="8">
        <v>0</v>
      </c>
      <c r="J169" s="8">
        <v>0</v>
      </c>
      <c r="K169" s="9">
        <f t="shared" si="55"/>
        <v>6892.9503916450003</v>
      </c>
      <c r="L169" s="9">
        <f t="shared" si="56"/>
        <v>0</v>
      </c>
      <c r="M169" s="9">
        <f t="shared" si="57"/>
        <v>0</v>
      </c>
      <c r="N169" s="9">
        <f t="shared" si="58"/>
        <v>0</v>
      </c>
      <c r="O169" s="9">
        <f t="shared" si="59"/>
        <v>0</v>
      </c>
      <c r="P169" s="8">
        <f t="shared" si="60"/>
        <v>0</v>
      </c>
      <c r="Q169" s="9">
        <f t="shared" si="61"/>
        <v>0</v>
      </c>
      <c r="R169" s="7">
        <f t="shared" si="62"/>
        <v>0</v>
      </c>
      <c r="S169" s="8">
        <f t="shared" si="63"/>
        <v>0</v>
      </c>
      <c r="T169" s="9">
        <f t="shared" si="64"/>
        <v>6892.9503916450003</v>
      </c>
      <c r="U169" s="9">
        <f t="shared" si="65"/>
        <v>0</v>
      </c>
      <c r="V169" s="1">
        <f t="shared" si="66"/>
        <v>6892.9503916450003</v>
      </c>
    </row>
    <row r="170" spans="1:33">
      <c r="A170" s="105">
        <v>1.7699999999999999E-4</v>
      </c>
      <c r="B170" s="7">
        <f t="shared" si="52"/>
        <v>14742.301635671056</v>
      </c>
      <c r="C170" t="s">
        <v>48</v>
      </c>
      <c r="D170" t="s">
        <v>153</v>
      </c>
      <c r="E170" t="s">
        <v>118</v>
      </c>
      <c r="F170" s="26">
        <f t="shared" si="53"/>
        <v>2</v>
      </c>
      <c r="G170" s="26">
        <f t="shared" si="54"/>
        <v>2</v>
      </c>
      <c r="H170" s="8">
        <v>0</v>
      </c>
      <c r="I170" s="8">
        <v>0</v>
      </c>
      <c r="J170" s="8">
        <v>0</v>
      </c>
      <c r="K170" s="9">
        <f t="shared" si="55"/>
        <v>8000.0000000000773</v>
      </c>
      <c r="L170" s="9">
        <f t="shared" si="56"/>
        <v>0</v>
      </c>
      <c r="M170" s="9">
        <f t="shared" si="57"/>
        <v>6742.3014586709787</v>
      </c>
      <c r="N170" s="9">
        <f t="shared" si="58"/>
        <v>0</v>
      </c>
      <c r="O170" s="9">
        <f t="shared" si="59"/>
        <v>0</v>
      </c>
      <c r="P170" s="8">
        <f t="shared" si="60"/>
        <v>0</v>
      </c>
      <c r="Q170" s="9">
        <f t="shared" si="61"/>
        <v>0</v>
      </c>
      <c r="R170" s="7">
        <f t="shared" si="62"/>
        <v>0</v>
      </c>
      <c r="S170" s="8">
        <f t="shared" si="63"/>
        <v>0</v>
      </c>
      <c r="T170" s="9">
        <f t="shared" si="64"/>
        <v>8000.0000000000773</v>
      </c>
      <c r="U170" s="9">
        <f t="shared" si="65"/>
        <v>6742.3014586709787</v>
      </c>
      <c r="V170" s="1">
        <f t="shared" si="66"/>
        <v>14742.301458671056</v>
      </c>
    </row>
    <row r="171" spans="1:33">
      <c r="A171" s="105">
        <v>1.7799999999999999E-4</v>
      </c>
      <c r="B171" s="7">
        <f t="shared" si="52"/>
        <v>1.7799999999999999E-4</v>
      </c>
      <c r="C171"/>
      <c r="D171"/>
      <c r="E171"/>
      <c r="F171" s="26">
        <f t="shared" si="53"/>
        <v>0</v>
      </c>
      <c r="G171" s="26">
        <f t="shared" si="54"/>
        <v>0</v>
      </c>
      <c r="H171" s="8">
        <v>0</v>
      </c>
      <c r="I171" s="8">
        <v>0</v>
      </c>
      <c r="J171" s="8">
        <v>0</v>
      </c>
      <c r="K171" s="9">
        <f t="shared" si="55"/>
        <v>0</v>
      </c>
      <c r="L171" s="9">
        <f t="shared" si="56"/>
        <v>0</v>
      </c>
      <c r="M171" s="9">
        <f t="shared" si="57"/>
        <v>0</v>
      </c>
      <c r="N171" s="9">
        <f t="shared" si="58"/>
        <v>0</v>
      </c>
      <c r="O171" s="9">
        <f t="shared" si="59"/>
        <v>0</v>
      </c>
      <c r="P171" s="8">
        <f t="shared" si="60"/>
        <v>0</v>
      </c>
      <c r="Q171" s="9">
        <f t="shared" si="61"/>
        <v>0</v>
      </c>
      <c r="R171" s="7">
        <f t="shared" si="62"/>
        <v>0</v>
      </c>
      <c r="S171" s="8">
        <f t="shared" si="63"/>
        <v>0</v>
      </c>
      <c r="T171" s="9">
        <f t="shared" si="64"/>
        <v>0</v>
      </c>
      <c r="U171" s="9">
        <f t="shared" si="65"/>
        <v>0</v>
      </c>
      <c r="V171" s="1">
        <f t="shared" si="66"/>
        <v>0</v>
      </c>
    </row>
    <row r="172" spans="1:33">
      <c r="A172" s="105">
        <v>1.7899999999999999E-4</v>
      </c>
      <c r="B172" s="7">
        <f t="shared" si="52"/>
        <v>1.7899999999999999E-4</v>
      </c>
      <c r="C172"/>
      <c r="D172"/>
      <c r="E172"/>
      <c r="F172" s="26">
        <f t="shared" si="53"/>
        <v>0</v>
      </c>
      <c r="G172" s="26">
        <f t="shared" si="54"/>
        <v>0</v>
      </c>
      <c r="H172" s="8">
        <v>0</v>
      </c>
      <c r="I172" s="8">
        <v>0</v>
      </c>
      <c r="J172" s="8">
        <v>0</v>
      </c>
      <c r="K172" s="9">
        <f t="shared" si="55"/>
        <v>0</v>
      </c>
      <c r="L172" s="9">
        <f t="shared" si="56"/>
        <v>0</v>
      </c>
      <c r="M172" s="9">
        <f t="shared" si="57"/>
        <v>0</v>
      </c>
      <c r="N172" s="9">
        <f t="shared" si="58"/>
        <v>0</v>
      </c>
      <c r="O172" s="9">
        <f t="shared" si="59"/>
        <v>0</v>
      </c>
      <c r="P172" s="8">
        <f t="shared" si="60"/>
        <v>0</v>
      </c>
      <c r="Q172" s="9">
        <f t="shared" si="61"/>
        <v>0</v>
      </c>
      <c r="R172" s="7">
        <f t="shared" si="62"/>
        <v>0</v>
      </c>
      <c r="S172" s="8">
        <f t="shared" si="63"/>
        <v>0</v>
      </c>
      <c r="T172" s="9">
        <f t="shared" si="64"/>
        <v>0</v>
      </c>
      <c r="U172" s="9">
        <f t="shared" si="65"/>
        <v>0</v>
      </c>
      <c r="V172" s="1">
        <f t="shared" si="66"/>
        <v>0</v>
      </c>
    </row>
    <row r="173" spans="1:33">
      <c r="A173" s="105">
        <v>1.7999999999999998E-4</v>
      </c>
      <c r="B173" s="7">
        <f t="shared" si="52"/>
        <v>12286.372519843568</v>
      </c>
      <c r="C173" t="s">
        <v>158</v>
      </c>
      <c r="D173" t="s">
        <v>153</v>
      </c>
      <c r="E173" t="s">
        <v>159</v>
      </c>
      <c r="F173" s="26">
        <f t="shared" si="53"/>
        <v>2</v>
      </c>
      <c r="G173" s="26">
        <f t="shared" si="54"/>
        <v>2</v>
      </c>
      <c r="H173" s="8">
        <v>0</v>
      </c>
      <c r="I173" s="8">
        <v>0</v>
      </c>
      <c r="J173" s="8">
        <v>0</v>
      </c>
      <c r="K173" s="9">
        <f t="shared" si="55"/>
        <v>5849.335302806533</v>
      </c>
      <c r="L173" s="9">
        <f t="shared" si="56"/>
        <v>6437.0370370370365</v>
      </c>
      <c r="M173" s="9">
        <f t="shared" si="57"/>
        <v>0</v>
      </c>
      <c r="N173" s="9">
        <f t="shared" si="58"/>
        <v>0</v>
      </c>
      <c r="O173" s="9">
        <f t="shared" si="59"/>
        <v>0</v>
      </c>
      <c r="P173" s="8">
        <f t="shared" si="60"/>
        <v>0</v>
      </c>
      <c r="Q173" s="9">
        <f t="shared" si="61"/>
        <v>0</v>
      </c>
      <c r="R173" s="7">
        <f t="shared" si="62"/>
        <v>0</v>
      </c>
      <c r="S173" s="8">
        <f t="shared" si="63"/>
        <v>0</v>
      </c>
      <c r="T173" s="9">
        <f t="shared" si="64"/>
        <v>6437.0370370370365</v>
      </c>
      <c r="U173" s="9">
        <f t="shared" si="65"/>
        <v>5849.335302806533</v>
      </c>
      <c r="V173" s="1">
        <f t="shared" si="66"/>
        <v>12286.372339843569</v>
      </c>
    </row>
    <row r="174" spans="1:33">
      <c r="A174" s="105">
        <v>1.8099999999999998E-4</v>
      </c>
      <c r="B174" s="7">
        <f t="shared" si="52"/>
        <v>1.8099999999999998E-4</v>
      </c>
      <c r="C174"/>
      <c r="D174"/>
      <c r="E174"/>
      <c r="F174" s="26">
        <f t="shared" si="53"/>
        <v>0</v>
      </c>
      <c r="G174" s="26">
        <f t="shared" si="54"/>
        <v>0</v>
      </c>
      <c r="H174" s="8">
        <v>0</v>
      </c>
      <c r="I174" s="8">
        <v>0</v>
      </c>
      <c r="J174" s="8">
        <v>0</v>
      </c>
      <c r="K174" s="9">
        <f t="shared" si="55"/>
        <v>0</v>
      </c>
      <c r="L174" s="9">
        <f t="shared" si="56"/>
        <v>0</v>
      </c>
      <c r="M174" s="9">
        <f t="shared" si="57"/>
        <v>0</v>
      </c>
      <c r="N174" s="9">
        <f t="shared" si="58"/>
        <v>0</v>
      </c>
      <c r="O174" s="9">
        <f t="shared" si="59"/>
        <v>0</v>
      </c>
      <c r="P174" s="8">
        <f t="shared" si="60"/>
        <v>0</v>
      </c>
      <c r="Q174" s="9">
        <f t="shared" si="61"/>
        <v>0</v>
      </c>
      <c r="R174" s="7">
        <f t="shared" si="62"/>
        <v>0</v>
      </c>
      <c r="S174" s="8">
        <f t="shared" si="63"/>
        <v>0</v>
      </c>
      <c r="T174" s="9">
        <f t="shared" si="64"/>
        <v>0</v>
      </c>
      <c r="U174" s="9">
        <f t="shared" si="65"/>
        <v>0</v>
      </c>
      <c r="V174" s="1">
        <f t="shared" si="66"/>
        <v>0</v>
      </c>
    </row>
    <row r="175" spans="1:33">
      <c r="A175" s="105">
        <v>1.8199999999999998E-4</v>
      </c>
      <c r="B175" s="7">
        <f t="shared" si="52"/>
        <v>7290.2686383758401</v>
      </c>
      <c r="C175" t="s">
        <v>521</v>
      </c>
      <c r="D175" t="s">
        <v>153</v>
      </c>
      <c r="E175" t="s">
        <v>157</v>
      </c>
      <c r="F175" s="26">
        <f t="shared" si="53"/>
        <v>1</v>
      </c>
      <c r="G175" s="26">
        <f t="shared" si="54"/>
        <v>1</v>
      </c>
      <c r="H175" s="8">
        <v>0</v>
      </c>
      <c r="I175" s="8">
        <v>0</v>
      </c>
      <c r="J175" s="8">
        <v>0</v>
      </c>
      <c r="K175" s="9">
        <f t="shared" si="55"/>
        <v>0</v>
      </c>
      <c r="L175" s="9">
        <f t="shared" si="56"/>
        <v>7290.2684563758403</v>
      </c>
      <c r="M175" s="9">
        <f t="shared" si="57"/>
        <v>0</v>
      </c>
      <c r="N175" s="9">
        <f t="shared" si="58"/>
        <v>0</v>
      </c>
      <c r="O175" s="9">
        <f t="shared" si="59"/>
        <v>0</v>
      </c>
      <c r="P175" s="8">
        <f t="shared" si="60"/>
        <v>0</v>
      </c>
      <c r="Q175" s="9">
        <f t="shared" si="61"/>
        <v>0</v>
      </c>
      <c r="R175" s="7">
        <f t="shared" si="62"/>
        <v>0</v>
      </c>
      <c r="S175" s="8">
        <f t="shared" si="63"/>
        <v>0</v>
      </c>
      <c r="T175" s="9">
        <f t="shared" si="64"/>
        <v>7290.2684563758403</v>
      </c>
      <c r="U175" s="9">
        <f t="shared" si="65"/>
        <v>0</v>
      </c>
      <c r="V175" s="1">
        <f t="shared" si="66"/>
        <v>7290.2684563758403</v>
      </c>
    </row>
    <row r="176" spans="1:33">
      <c r="A176" s="105">
        <v>1.83E-4</v>
      </c>
      <c r="B176" s="7">
        <f t="shared" si="52"/>
        <v>1.83E-4</v>
      </c>
      <c r="C176"/>
      <c r="D176"/>
      <c r="E176"/>
      <c r="F176" s="26">
        <f t="shared" si="53"/>
        <v>0</v>
      </c>
      <c r="G176" s="26">
        <f t="shared" si="54"/>
        <v>0</v>
      </c>
      <c r="H176" s="8">
        <v>0</v>
      </c>
      <c r="I176" s="8">
        <v>0</v>
      </c>
      <c r="J176" s="8">
        <v>0</v>
      </c>
      <c r="K176" s="9">
        <f t="shared" si="55"/>
        <v>0</v>
      </c>
      <c r="L176" s="9">
        <f t="shared" si="56"/>
        <v>0</v>
      </c>
      <c r="M176" s="9">
        <f t="shared" si="57"/>
        <v>0</v>
      </c>
      <c r="N176" s="9">
        <f t="shared" si="58"/>
        <v>0</v>
      </c>
      <c r="O176" s="9">
        <f t="shared" si="59"/>
        <v>0</v>
      </c>
      <c r="P176" s="8">
        <f t="shared" si="60"/>
        <v>0</v>
      </c>
      <c r="Q176" s="9">
        <f t="shared" si="61"/>
        <v>0</v>
      </c>
      <c r="R176" s="7">
        <f t="shared" si="62"/>
        <v>0</v>
      </c>
      <c r="S176" s="8">
        <f t="shared" si="63"/>
        <v>0</v>
      </c>
      <c r="T176" s="9">
        <f t="shared" si="64"/>
        <v>0</v>
      </c>
      <c r="U176" s="9">
        <f t="shared" si="65"/>
        <v>0</v>
      </c>
      <c r="V176" s="1">
        <f t="shared" si="66"/>
        <v>0</v>
      </c>
    </row>
    <row r="177" spans="1:22">
      <c r="A177" s="105">
        <v>1.84E-4</v>
      </c>
      <c r="B177" s="7">
        <f t="shared" si="52"/>
        <v>1.84E-4</v>
      </c>
      <c r="C177"/>
      <c r="D177"/>
      <c r="E177"/>
      <c r="F177" s="26">
        <f t="shared" si="53"/>
        <v>0</v>
      </c>
      <c r="G177" s="26">
        <f t="shared" si="54"/>
        <v>0</v>
      </c>
      <c r="H177" s="8">
        <v>0</v>
      </c>
      <c r="I177" s="8">
        <v>0</v>
      </c>
      <c r="J177" s="8">
        <v>0</v>
      </c>
      <c r="K177" s="9">
        <f t="shared" si="55"/>
        <v>0</v>
      </c>
      <c r="L177" s="9">
        <f t="shared" si="56"/>
        <v>0</v>
      </c>
      <c r="M177" s="9">
        <f t="shared" si="57"/>
        <v>0</v>
      </c>
      <c r="N177" s="9">
        <f t="shared" si="58"/>
        <v>0</v>
      </c>
      <c r="O177" s="9">
        <f t="shared" si="59"/>
        <v>0</v>
      </c>
      <c r="P177" s="8">
        <f t="shared" si="60"/>
        <v>0</v>
      </c>
      <c r="Q177" s="9">
        <f t="shared" si="61"/>
        <v>0</v>
      </c>
      <c r="R177" s="7">
        <f t="shared" si="62"/>
        <v>0</v>
      </c>
      <c r="S177" s="8">
        <f t="shared" si="63"/>
        <v>0</v>
      </c>
      <c r="T177" s="9">
        <f t="shared" si="64"/>
        <v>0</v>
      </c>
      <c r="U177" s="9">
        <f t="shared" si="65"/>
        <v>0</v>
      </c>
      <c r="V177" s="1">
        <f t="shared" si="66"/>
        <v>0</v>
      </c>
    </row>
    <row r="178" spans="1:22">
      <c r="A178" s="105">
        <v>1.85E-4</v>
      </c>
      <c r="B178" s="7">
        <f t="shared" si="52"/>
        <v>1.85E-4</v>
      </c>
      <c r="C178"/>
      <c r="D178"/>
      <c r="E178"/>
      <c r="F178" s="26">
        <f t="shared" si="53"/>
        <v>0</v>
      </c>
      <c r="G178" s="26">
        <f t="shared" si="54"/>
        <v>0</v>
      </c>
      <c r="H178" s="8">
        <v>0</v>
      </c>
      <c r="I178" s="8">
        <v>0</v>
      </c>
      <c r="J178" s="8">
        <v>0</v>
      </c>
      <c r="K178" s="9">
        <f t="shared" si="55"/>
        <v>0</v>
      </c>
      <c r="L178" s="9">
        <f t="shared" si="56"/>
        <v>0</v>
      </c>
      <c r="M178" s="9">
        <f t="shared" si="57"/>
        <v>0</v>
      </c>
      <c r="N178" s="9">
        <f t="shared" si="58"/>
        <v>0</v>
      </c>
      <c r="O178" s="9">
        <f t="shared" si="59"/>
        <v>0</v>
      </c>
      <c r="P178" s="8">
        <f t="shared" si="60"/>
        <v>0</v>
      </c>
      <c r="Q178" s="9">
        <f t="shared" si="61"/>
        <v>0</v>
      </c>
      <c r="R178" s="7">
        <f t="shared" si="62"/>
        <v>0</v>
      </c>
      <c r="S178" s="8">
        <f t="shared" si="63"/>
        <v>0</v>
      </c>
      <c r="T178" s="9">
        <f t="shared" si="64"/>
        <v>0</v>
      </c>
      <c r="U178" s="9">
        <f t="shared" si="65"/>
        <v>0</v>
      </c>
      <c r="V178" s="1">
        <f t="shared" si="66"/>
        <v>0</v>
      </c>
    </row>
    <row r="179" spans="1:22">
      <c r="A179" s="105">
        <v>1.8599999999999999E-4</v>
      </c>
      <c r="B179" s="7">
        <f t="shared" si="52"/>
        <v>6678.9669756678959</v>
      </c>
      <c r="C179" t="s">
        <v>164</v>
      </c>
      <c r="D179" t="s">
        <v>153</v>
      </c>
      <c r="E179" t="s">
        <v>165</v>
      </c>
      <c r="F179" s="26">
        <f t="shared" si="53"/>
        <v>1</v>
      </c>
      <c r="G179" s="26">
        <f t="shared" si="54"/>
        <v>1</v>
      </c>
      <c r="H179" s="8">
        <v>0</v>
      </c>
      <c r="I179" s="8">
        <v>0</v>
      </c>
      <c r="J179" s="8">
        <v>0</v>
      </c>
      <c r="K179" s="9">
        <f t="shared" si="55"/>
        <v>0</v>
      </c>
      <c r="L179" s="9">
        <f t="shared" si="56"/>
        <v>0</v>
      </c>
      <c r="M179" s="9">
        <f t="shared" si="57"/>
        <v>0</v>
      </c>
      <c r="N179" s="9">
        <f t="shared" si="58"/>
        <v>0</v>
      </c>
      <c r="O179" s="9">
        <f t="shared" si="59"/>
        <v>6678.9667896678957</v>
      </c>
      <c r="P179" s="8">
        <f t="shared" si="60"/>
        <v>0</v>
      </c>
      <c r="Q179" s="9">
        <f t="shared" si="61"/>
        <v>0</v>
      </c>
      <c r="R179" s="7">
        <f t="shared" si="62"/>
        <v>0</v>
      </c>
      <c r="S179" s="8">
        <f t="shared" si="63"/>
        <v>0</v>
      </c>
      <c r="T179" s="9">
        <f t="shared" si="64"/>
        <v>6678.9667896678957</v>
      </c>
      <c r="U179" s="9">
        <f t="shared" si="65"/>
        <v>0</v>
      </c>
      <c r="V179" s="1">
        <f t="shared" si="66"/>
        <v>6678.9667896678957</v>
      </c>
    </row>
    <row r="180" spans="1:22">
      <c r="A180" s="105">
        <v>1.8699999999999999E-4</v>
      </c>
      <c r="B180" s="7">
        <f t="shared" si="52"/>
        <v>1.8699999999999999E-4</v>
      </c>
      <c r="C180"/>
      <c r="D180"/>
      <c r="E180"/>
      <c r="F180" s="26">
        <f t="shared" si="53"/>
        <v>0</v>
      </c>
      <c r="G180" s="26">
        <f t="shared" si="54"/>
        <v>0</v>
      </c>
      <c r="H180" s="8">
        <v>0</v>
      </c>
      <c r="I180" s="8">
        <v>0</v>
      </c>
      <c r="J180" s="8">
        <v>0</v>
      </c>
      <c r="K180" s="9">
        <f t="shared" si="55"/>
        <v>0</v>
      </c>
      <c r="L180" s="9">
        <f t="shared" si="56"/>
        <v>0</v>
      </c>
      <c r="M180" s="9">
        <f t="shared" si="57"/>
        <v>0</v>
      </c>
      <c r="N180" s="9">
        <f t="shared" si="58"/>
        <v>0</v>
      </c>
      <c r="O180" s="9">
        <f t="shared" si="59"/>
        <v>0</v>
      </c>
      <c r="P180" s="8">
        <f t="shared" si="60"/>
        <v>0</v>
      </c>
      <c r="Q180" s="9">
        <f t="shared" si="61"/>
        <v>0</v>
      </c>
      <c r="R180" s="7">
        <f t="shared" si="62"/>
        <v>0</v>
      </c>
      <c r="S180" s="8">
        <f t="shared" si="63"/>
        <v>0</v>
      </c>
      <c r="T180" s="9">
        <f t="shared" si="64"/>
        <v>0</v>
      </c>
      <c r="U180" s="9">
        <f t="shared" si="65"/>
        <v>0</v>
      </c>
      <c r="V180" s="1">
        <f t="shared" si="66"/>
        <v>0</v>
      </c>
    </row>
    <row r="181" spans="1:22">
      <c r="A181" s="105">
        <v>1.8799999999999999E-4</v>
      </c>
      <c r="B181" s="7">
        <f t="shared" si="52"/>
        <v>1.8799999999999999E-4</v>
      </c>
      <c r="C181"/>
      <c r="D181"/>
      <c r="E181"/>
      <c r="F181" s="26">
        <f t="shared" si="53"/>
        <v>0</v>
      </c>
      <c r="G181" s="26">
        <f t="shared" si="54"/>
        <v>0</v>
      </c>
      <c r="H181" s="8">
        <v>0</v>
      </c>
      <c r="I181" s="8">
        <v>0</v>
      </c>
      <c r="J181" s="8">
        <v>0</v>
      </c>
      <c r="K181" s="9">
        <f t="shared" si="55"/>
        <v>0</v>
      </c>
      <c r="L181" s="9">
        <f t="shared" si="56"/>
        <v>0</v>
      </c>
      <c r="M181" s="9">
        <f t="shared" si="57"/>
        <v>0</v>
      </c>
      <c r="N181" s="9">
        <f t="shared" si="58"/>
        <v>0</v>
      </c>
      <c r="O181" s="9">
        <f t="shared" si="59"/>
        <v>0</v>
      </c>
      <c r="P181" s="8">
        <f t="shared" si="60"/>
        <v>0</v>
      </c>
      <c r="Q181" s="9">
        <f t="shared" si="61"/>
        <v>0</v>
      </c>
      <c r="R181" s="7">
        <f t="shared" si="62"/>
        <v>0</v>
      </c>
      <c r="S181" s="8">
        <f t="shared" si="63"/>
        <v>0</v>
      </c>
      <c r="T181" s="9">
        <f t="shared" si="64"/>
        <v>0</v>
      </c>
      <c r="U181" s="9">
        <f t="shared" si="65"/>
        <v>0</v>
      </c>
      <c r="V181" s="1">
        <f t="shared" si="66"/>
        <v>0</v>
      </c>
    </row>
    <row r="182" spans="1:22">
      <c r="A182" s="105">
        <v>1.8899999999999999E-4</v>
      </c>
      <c r="B182" s="7">
        <f t="shared" si="52"/>
        <v>1.8899999999999999E-4</v>
      </c>
      <c r="C182"/>
      <c r="D182"/>
      <c r="E182"/>
      <c r="F182" s="26">
        <f t="shared" si="53"/>
        <v>0</v>
      </c>
      <c r="G182" s="26">
        <f t="shared" si="54"/>
        <v>0</v>
      </c>
      <c r="H182" s="8">
        <v>0</v>
      </c>
      <c r="I182" s="8">
        <v>0</v>
      </c>
      <c r="J182" s="8">
        <v>0</v>
      </c>
      <c r="K182" s="9">
        <f t="shared" si="55"/>
        <v>0</v>
      </c>
      <c r="L182" s="9">
        <f t="shared" si="56"/>
        <v>0</v>
      </c>
      <c r="M182" s="9">
        <f t="shared" si="57"/>
        <v>0</v>
      </c>
      <c r="N182" s="9">
        <f t="shared" si="58"/>
        <v>0</v>
      </c>
      <c r="O182" s="9">
        <f t="shared" si="59"/>
        <v>0</v>
      </c>
      <c r="P182" s="8">
        <f t="shared" si="60"/>
        <v>0</v>
      </c>
      <c r="Q182" s="9">
        <f t="shared" si="61"/>
        <v>0</v>
      </c>
      <c r="R182" s="7">
        <f t="shared" si="62"/>
        <v>0</v>
      </c>
      <c r="S182" s="8">
        <f t="shared" si="63"/>
        <v>0</v>
      </c>
      <c r="T182" s="9">
        <f t="shared" si="64"/>
        <v>0</v>
      </c>
      <c r="U182" s="9">
        <f t="shared" si="65"/>
        <v>0</v>
      </c>
      <c r="V182" s="1">
        <f t="shared" si="66"/>
        <v>0</v>
      </c>
    </row>
    <row r="183" spans="1:22">
      <c r="A183" s="105">
        <v>1.8999999999999998E-4</v>
      </c>
      <c r="B183" s="7">
        <f t="shared" si="52"/>
        <v>1.8999999999999998E-4</v>
      </c>
      <c r="C183"/>
      <c r="D183"/>
      <c r="E183"/>
      <c r="F183" s="26">
        <f t="shared" si="53"/>
        <v>0</v>
      </c>
      <c r="G183" s="26">
        <f t="shared" si="54"/>
        <v>0</v>
      </c>
      <c r="H183" s="8">
        <v>0</v>
      </c>
      <c r="I183" s="8">
        <v>0</v>
      </c>
      <c r="J183" s="8">
        <v>0</v>
      </c>
      <c r="K183" s="9">
        <f t="shared" si="55"/>
        <v>0</v>
      </c>
      <c r="L183" s="9">
        <f t="shared" si="56"/>
        <v>0</v>
      </c>
      <c r="M183" s="9">
        <f t="shared" si="57"/>
        <v>0</v>
      </c>
      <c r="N183" s="9">
        <f t="shared" si="58"/>
        <v>0</v>
      </c>
      <c r="O183" s="9">
        <f t="shared" si="59"/>
        <v>0</v>
      </c>
      <c r="P183" s="8">
        <f t="shared" si="60"/>
        <v>0</v>
      </c>
      <c r="Q183" s="9">
        <f t="shared" si="61"/>
        <v>0</v>
      </c>
      <c r="R183" s="7">
        <f t="shared" si="62"/>
        <v>0</v>
      </c>
      <c r="S183" s="8">
        <f t="shared" si="63"/>
        <v>0</v>
      </c>
      <c r="T183" s="9">
        <f t="shared" si="64"/>
        <v>0</v>
      </c>
      <c r="U183" s="9">
        <f t="shared" si="65"/>
        <v>0</v>
      </c>
      <c r="V183" s="1">
        <f t="shared" si="66"/>
        <v>0</v>
      </c>
    </row>
    <row r="184" spans="1:22" ht="13.5" customHeight="1">
      <c r="A184" s="105">
        <v>1.9099999999999998E-4</v>
      </c>
      <c r="B184" s="7">
        <f t="shared" si="52"/>
        <v>1.9099999999999998E-4</v>
      </c>
      <c r="C184"/>
      <c r="D184"/>
      <c r="E184"/>
      <c r="F184" s="26">
        <f t="shared" si="53"/>
        <v>0</v>
      </c>
      <c r="G184" s="26">
        <f t="shared" si="54"/>
        <v>0</v>
      </c>
      <c r="H184" s="8">
        <v>0</v>
      </c>
      <c r="I184" s="8">
        <v>0</v>
      </c>
      <c r="J184" s="8">
        <v>0</v>
      </c>
      <c r="K184" s="9">
        <f t="shared" si="55"/>
        <v>0</v>
      </c>
      <c r="L184" s="9">
        <f t="shared" si="56"/>
        <v>0</v>
      </c>
      <c r="M184" s="9">
        <f t="shared" si="57"/>
        <v>0</v>
      </c>
      <c r="N184" s="9">
        <f t="shared" si="58"/>
        <v>0</v>
      </c>
      <c r="O184" s="9">
        <f t="shared" si="59"/>
        <v>0</v>
      </c>
      <c r="P184" s="8">
        <f t="shared" si="60"/>
        <v>0</v>
      </c>
      <c r="Q184" s="9">
        <f t="shared" si="61"/>
        <v>0</v>
      </c>
      <c r="R184" s="7">
        <f t="shared" si="62"/>
        <v>0</v>
      </c>
      <c r="S184" s="8">
        <f t="shared" si="63"/>
        <v>0</v>
      </c>
      <c r="T184" s="9">
        <f t="shared" si="64"/>
        <v>0</v>
      </c>
      <c r="U184" s="9">
        <f t="shared" si="65"/>
        <v>0</v>
      </c>
      <c r="V184" s="1">
        <f t="shared" si="66"/>
        <v>0</v>
      </c>
    </row>
    <row r="185" spans="1:22">
      <c r="A185" s="105">
        <v>1.9199999999999998E-4</v>
      </c>
      <c r="B185" s="7">
        <f t="shared" si="52"/>
        <v>1.9199999999999998E-4</v>
      </c>
      <c r="C185"/>
      <c r="D185"/>
      <c r="E185"/>
      <c r="F185" s="26">
        <f t="shared" si="53"/>
        <v>0</v>
      </c>
      <c r="G185" s="26">
        <f t="shared" si="54"/>
        <v>0</v>
      </c>
      <c r="H185" s="8">
        <v>0</v>
      </c>
      <c r="I185" s="8">
        <v>0</v>
      </c>
      <c r="J185" s="8">
        <v>0</v>
      </c>
      <c r="K185" s="9">
        <f t="shared" si="55"/>
        <v>0</v>
      </c>
      <c r="L185" s="9">
        <f t="shared" si="56"/>
        <v>0</v>
      </c>
      <c r="M185" s="9">
        <f t="shared" si="57"/>
        <v>0</v>
      </c>
      <c r="N185" s="9">
        <f t="shared" si="58"/>
        <v>0</v>
      </c>
      <c r="O185" s="9">
        <f t="shared" si="59"/>
        <v>0</v>
      </c>
      <c r="P185" s="8">
        <f t="shared" si="60"/>
        <v>0</v>
      </c>
      <c r="Q185" s="9">
        <f t="shared" si="61"/>
        <v>0</v>
      </c>
      <c r="R185" s="7">
        <f t="shared" si="62"/>
        <v>0</v>
      </c>
      <c r="S185" s="8">
        <f t="shared" si="63"/>
        <v>0</v>
      </c>
      <c r="T185" s="9">
        <f t="shared" si="64"/>
        <v>0</v>
      </c>
      <c r="U185" s="9">
        <f t="shared" si="65"/>
        <v>0</v>
      </c>
      <c r="V185" s="1">
        <f t="shared" si="66"/>
        <v>0</v>
      </c>
    </row>
    <row r="186" spans="1:22">
      <c r="A186" s="105">
        <v>1.93E-4</v>
      </c>
      <c r="B186" s="7">
        <f t="shared" si="52"/>
        <v>13613.739979948083</v>
      </c>
      <c r="C186" t="s">
        <v>37</v>
      </c>
      <c r="D186" t="s">
        <v>153</v>
      </c>
      <c r="E186" t="s">
        <v>119</v>
      </c>
      <c r="F186" s="26">
        <f t="shared" si="53"/>
        <v>2</v>
      </c>
      <c r="G186" s="26">
        <f t="shared" si="54"/>
        <v>2</v>
      </c>
      <c r="H186" s="8">
        <v>0</v>
      </c>
      <c r="I186" s="8">
        <v>0</v>
      </c>
      <c r="J186" s="8">
        <v>0</v>
      </c>
      <c r="K186" s="9">
        <f t="shared" si="55"/>
        <v>6757.6791808874777</v>
      </c>
      <c r="L186" s="9">
        <f t="shared" si="56"/>
        <v>0</v>
      </c>
      <c r="M186" s="9">
        <f t="shared" si="57"/>
        <v>0</v>
      </c>
      <c r="N186" s="9">
        <f t="shared" si="58"/>
        <v>0</v>
      </c>
      <c r="O186" s="9">
        <f t="shared" si="59"/>
        <v>6856.0606060606051</v>
      </c>
      <c r="P186" s="8">
        <f t="shared" si="60"/>
        <v>0</v>
      </c>
      <c r="Q186" s="9">
        <f t="shared" si="61"/>
        <v>0</v>
      </c>
      <c r="R186" s="7">
        <f t="shared" si="62"/>
        <v>0</v>
      </c>
      <c r="S186" s="8">
        <f t="shared" si="63"/>
        <v>0</v>
      </c>
      <c r="T186" s="9">
        <f t="shared" si="64"/>
        <v>6856.0606060606051</v>
      </c>
      <c r="U186" s="9">
        <f t="shared" si="65"/>
        <v>6757.6791808874777</v>
      </c>
      <c r="V186" s="1">
        <f t="shared" si="66"/>
        <v>13613.739786948083</v>
      </c>
    </row>
    <row r="187" spans="1:22">
      <c r="A187" s="105">
        <v>1.94E-4</v>
      </c>
      <c r="B187" s="7">
        <f t="shared" si="52"/>
        <v>14361.278048035614</v>
      </c>
      <c r="C187" t="s">
        <v>62</v>
      </c>
      <c r="D187" t="s">
        <v>153</v>
      </c>
      <c r="E187" t="s">
        <v>118</v>
      </c>
      <c r="F187" s="26">
        <f t="shared" si="53"/>
        <v>2</v>
      </c>
      <c r="G187" s="26">
        <f t="shared" si="54"/>
        <v>2</v>
      </c>
      <c r="H187" s="8">
        <v>0</v>
      </c>
      <c r="I187" s="8">
        <v>0</v>
      </c>
      <c r="J187" s="8">
        <v>0</v>
      </c>
      <c r="K187" s="9">
        <f t="shared" si="55"/>
        <v>0</v>
      </c>
      <c r="L187" s="9">
        <f t="shared" si="56"/>
        <v>0</v>
      </c>
      <c r="M187" s="9">
        <f t="shared" si="57"/>
        <v>7556.7665758401254</v>
      </c>
      <c r="N187" s="9">
        <f t="shared" si="58"/>
        <v>0</v>
      </c>
      <c r="O187" s="9">
        <f t="shared" si="59"/>
        <v>6804.5112781954886</v>
      </c>
      <c r="P187" s="8">
        <f t="shared" si="60"/>
        <v>0</v>
      </c>
      <c r="Q187" s="9">
        <f t="shared" si="61"/>
        <v>0</v>
      </c>
      <c r="R187" s="7">
        <f t="shared" si="62"/>
        <v>0</v>
      </c>
      <c r="S187" s="8">
        <f t="shared" si="63"/>
        <v>0</v>
      </c>
      <c r="T187" s="9">
        <f t="shared" si="64"/>
        <v>7556.7665758401254</v>
      </c>
      <c r="U187" s="9">
        <f t="shared" si="65"/>
        <v>6804.5112781954886</v>
      </c>
      <c r="V187" s="1">
        <f t="shared" si="66"/>
        <v>14361.277854035614</v>
      </c>
    </row>
    <row r="188" spans="1:22">
      <c r="A188" s="105">
        <v>1.95E-4</v>
      </c>
      <c r="B188" s="7">
        <f t="shared" si="52"/>
        <v>1.95E-4</v>
      </c>
      <c r="C188"/>
      <c r="D188"/>
      <c r="E188"/>
      <c r="F188" s="26">
        <f t="shared" si="53"/>
        <v>0</v>
      </c>
      <c r="G188" s="26">
        <f t="shared" si="54"/>
        <v>0</v>
      </c>
      <c r="H188" s="8">
        <v>0</v>
      </c>
      <c r="I188" s="8">
        <v>0</v>
      </c>
      <c r="J188" s="8">
        <v>0</v>
      </c>
      <c r="K188" s="9">
        <f t="shared" si="55"/>
        <v>0</v>
      </c>
      <c r="L188" s="9">
        <f t="shared" si="56"/>
        <v>0</v>
      </c>
      <c r="M188" s="9">
        <f t="shared" si="57"/>
        <v>0</v>
      </c>
      <c r="N188" s="9">
        <f t="shared" si="58"/>
        <v>0</v>
      </c>
      <c r="O188" s="9">
        <f t="shared" si="59"/>
        <v>0</v>
      </c>
      <c r="P188" s="8">
        <f t="shared" si="60"/>
        <v>0</v>
      </c>
      <c r="Q188" s="9">
        <f t="shared" si="61"/>
        <v>0</v>
      </c>
      <c r="R188" s="7">
        <f t="shared" si="62"/>
        <v>0</v>
      </c>
      <c r="S188" s="8">
        <f t="shared" si="63"/>
        <v>0</v>
      </c>
      <c r="T188" s="9">
        <f t="shared" si="64"/>
        <v>0</v>
      </c>
      <c r="U188" s="9">
        <f t="shared" si="65"/>
        <v>0</v>
      </c>
      <c r="V188" s="1">
        <f t="shared" si="66"/>
        <v>0</v>
      </c>
    </row>
    <row r="189" spans="1:22">
      <c r="A189" s="105">
        <v>1.9599999999999999E-4</v>
      </c>
      <c r="B189" s="7">
        <f t="shared" si="52"/>
        <v>1.9599999999999999E-4</v>
      </c>
      <c r="C189"/>
      <c r="D189"/>
      <c r="E189"/>
      <c r="F189" s="26">
        <f t="shared" si="53"/>
        <v>0</v>
      </c>
      <c r="G189" s="26">
        <f t="shared" si="54"/>
        <v>0</v>
      </c>
      <c r="H189" s="8">
        <v>0</v>
      </c>
      <c r="I189" s="8">
        <v>0</v>
      </c>
      <c r="J189" s="8">
        <v>0</v>
      </c>
      <c r="K189" s="9">
        <f t="shared" si="55"/>
        <v>0</v>
      </c>
      <c r="L189" s="9">
        <f t="shared" si="56"/>
        <v>0</v>
      </c>
      <c r="M189" s="9">
        <f t="shared" si="57"/>
        <v>0</v>
      </c>
      <c r="N189" s="9">
        <f t="shared" si="58"/>
        <v>0</v>
      </c>
      <c r="O189" s="9">
        <f t="shared" si="59"/>
        <v>0</v>
      </c>
      <c r="P189" s="8">
        <f t="shared" si="60"/>
        <v>0</v>
      </c>
      <c r="Q189" s="9">
        <f t="shared" si="61"/>
        <v>0</v>
      </c>
      <c r="R189" s="7">
        <f t="shared" si="62"/>
        <v>0</v>
      </c>
      <c r="S189" s="8">
        <f t="shared" si="63"/>
        <v>0</v>
      </c>
      <c r="T189" s="9">
        <f t="shared" si="64"/>
        <v>0</v>
      </c>
      <c r="U189" s="9">
        <f t="shared" si="65"/>
        <v>0</v>
      </c>
      <c r="V189" s="1">
        <f t="shared" si="66"/>
        <v>0</v>
      </c>
    </row>
    <row r="190" spans="1:22">
      <c r="A190" s="105">
        <v>1.9699999999999999E-4</v>
      </c>
      <c r="B190" s="7">
        <f t="shared" si="52"/>
        <v>1.9699999999999999E-4</v>
      </c>
      <c r="C190"/>
      <c r="D190"/>
      <c r="E190"/>
      <c r="F190" s="26">
        <f t="shared" si="53"/>
        <v>0</v>
      </c>
      <c r="G190" s="26">
        <f t="shared" si="54"/>
        <v>0</v>
      </c>
      <c r="H190" s="8">
        <v>0</v>
      </c>
      <c r="I190" s="8">
        <v>0</v>
      </c>
      <c r="J190" s="8">
        <v>0</v>
      </c>
      <c r="K190" s="9">
        <f t="shared" si="55"/>
        <v>0</v>
      </c>
      <c r="L190" s="9">
        <f t="shared" si="56"/>
        <v>0</v>
      </c>
      <c r="M190" s="9">
        <f t="shared" si="57"/>
        <v>0</v>
      </c>
      <c r="N190" s="9">
        <f t="shared" si="58"/>
        <v>0</v>
      </c>
      <c r="O190" s="9">
        <f t="shared" si="59"/>
        <v>0</v>
      </c>
      <c r="P190" s="8">
        <f t="shared" si="60"/>
        <v>0</v>
      </c>
      <c r="Q190" s="9">
        <f t="shared" si="61"/>
        <v>0</v>
      </c>
      <c r="R190" s="7">
        <f t="shared" si="62"/>
        <v>0</v>
      </c>
      <c r="S190" s="8">
        <f t="shared" si="63"/>
        <v>0</v>
      </c>
      <c r="T190" s="9">
        <f t="shared" si="64"/>
        <v>0</v>
      </c>
      <c r="U190" s="9">
        <f t="shared" si="65"/>
        <v>0</v>
      </c>
      <c r="V190" s="1">
        <f t="shared" si="66"/>
        <v>0</v>
      </c>
    </row>
    <row r="191" spans="1:22">
      <c r="A191" s="105">
        <v>1.9799999999999999E-4</v>
      </c>
      <c r="B191" s="7">
        <f t="shared" si="52"/>
        <v>1.9799999999999999E-4</v>
      </c>
      <c r="C191"/>
      <c r="D191"/>
      <c r="E191"/>
      <c r="F191" s="26">
        <f t="shared" si="53"/>
        <v>0</v>
      </c>
      <c r="G191" s="26">
        <f t="shared" si="54"/>
        <v>0</v>
      </c>
      <c r="H191" s="8">
        <v>0</v>
      </c>
      <c r="I191" s="8">
        <v>0</v>
      </c>
      <c r="J191" s="8">
        <v>0</v>
      </c>
      <c r="K191" s="9">
        <f t="shared" si="55"/>
        <v>0</v>
      </c>
      <c r="L191" s="9">
        <f t="shared" si="56"/>
        <v>0</v>
      </c>
      <c r="M191" s="9">
        <f t="shared" si="57"/>
        <v>0</v>
      </c>
      <c r="N191" s="9">
        <f t="shared" si="58"/>
        <v>0</v>
      </c>
      <c r="O191" s="9">
        <f t="shared" si="59"/>
        <v>0</v>
      </c>
      <c r="P191" s="8">
        <f t="shared" si="60"/>
        <v>0</v>
      </c>
      <c r="Q191" s="9">
        <f t="shared" si="61"/>
        <v>0</v>
      </c>
      <c r="R191" s="7">
        <f t="shared" si="62"/>
        <v>0</v>
      </c>
      <c r="S191" s="8">
        <f t="shared" si="63"/>
        <v>0</v>
      </c>
      <c r="T191" s="9">
        <f t="shared" si="64"/>
        <v>0</v>
      </c>
      <c r="U191" s="9">
        <f t="shared" si="65"/>
        <v>0</v>
      </c>
      <c r="V191" s="1">
        <f t="shared" si="66"/>
        <v>0</v>
      </c>
    </row>
    <row r="192" spans="1:22">
      <c r="A192" s="105">
        <v>1.9899999999999999E-4</v>
      </c>
      <c r="B192" s="7">
        <f t="shared" si="52"/>
        <v>1.9899999999999999E-4</v>
      </c>
      <c r="C192"/>
      <c r="D192"/>
      <c r="E192"/>
      <c r="F192" s="26">
        <f t="shared" si="53"/>
        <v>0</v>
      </c>
      <c r="G192" s="26">
        <f t="shared" si="54"/>
        <v>0</v>
      </c>
      <c r="H192" s="8">
        <v>0</v>
      </c>
      <c r="I192" s="8">
        <v>0</v>
      </c>
      <c r="J192" s="8">
        <v>0</v>
      </c>
      <c r="K192" s="9">
        <f t="shared" si="55"/>
        <v>0</v>
      </c>
      <c r="L192" s="9">
        <f t="shared" si="56"/>
        <v>0</v>
      </c>
      <c r="M192" s="9">
        <f t="shared" si="57"/>
        <v>0</v>
      </c>
      <c r="N192" s="9">
        <f t="shared" si="58"/>
        <v>0</v>
      </c>
      <c r="O192" s="9">
        <f t="shared" si="59"/>
        <v>0</v>
      </c>
      <c r="P192" s="8">
        <f t="shared" si="60"/>
        <v>0</v>
      </c>
      <c r="Q192" s="9">
        <f t="shared" si="61"/>
        <v>0</v>
      </c>
      <c r="R192" s="7">
        <f t="shared" si="62"/>
        <v>0</v>
      </c>
      <c r="S192" s="8">
        <f t="shared" si="63"/>
        <v>0</v>
      </c>
      <c r="T192" s="9">
        <f t="shared" si="64"/>
        <v>0</v>
      </c>
      <c r="U192" s="9">
        <f t="shared" si="65"/>
        <v>0</v>
      </c>
      <c r="V192" s="1">
        <f t="shared" si="66"/>
        <v>0</v>
      </c>
    </row>
    <row r="193" spans="1:22">
      <c r="A193" s="105">
        <v>1.9999999999999998E-4</v>
      </c>
      <c r="B193" s="7">
        <f t="shared" si="52"/>
        <v>1.9999999999999998E-4</v>
      </c>
      <c r="C193"/>
      <c r="D193"/>
      <c r="E193"/>
      <c r="F193" s="26">
        <f t="shared" si="53"/>
        <v>0</v>
      </c>
      <c r="G193" s="26">
        <f t="shared" si="54"/>
        <v>0</v>
      </c>
      <c r="H193" s="8">
        <v>0</v>
      </c>
      <c r="I193" s="8">
        <v>0</v>
      </c>
      <c r="J193" s="8">
        <v>0</v>
      </c>
      <c r="K193" s="9">
        <f t="shared" si="55"/>
        <v>0</v>
      </c>
      <c r="L193" s="9">
        <f t="shared" si="56"/>
        <v>0</v>
      </c>
      <c r="M193" s="9">
        <f t="shared" si="57"/>
        <v>0</v>
      </c>
      <c r="N193" s="9">
        <f t="shared" si="58"/>
        <v>0</v>
      </c>
      <c r="O193" s="9">
        <f t="shared" si="59"/>
        <v>0</v>
      </c>
      <c r="P193" s="8">
        <f t="shared" si="60"/>
        <v>0</v>
      </c>
      <c r="Q193" s="9">
        <f t="shared" si="61"/>
        <v>0</v>
      </c>
      <c r="R193" s="7">
        <f t="shared" si="62"/>
        <v>0</v>
      </c>
      <c r="S193" s="8">
        <f t="shared" si="63"/>
        <v>0</v>
      </c>
      <c r="T193" s="9">
        <f t="shared" si="64"/>
        <v>0</v>
      </c>
      <c r="U193" s="9">
        <f t="shared" si="65"/>
        <v>0</v>
      </c>
      <c r="V193" s="1">
        <f t="shared" si="66"/>
        <v>0</v>
      </c>
    </row>
    <row r="194" spans="1:22">
      <c r="A194" s="105">
        <v>2.0099999999999998E-4</v>
      </c>
      <c r="B194" s="7">
        <f t="shared" si="52"/>
        <v>2.0099999999999998E-4</v>
      </c>
      <c r="C194"/>
      <c r="D194"/>
      <c r="E194"/>
      <c r="F194" s="26">
        <f t="shared" si="53"/>
        <v>0</v>
      </c>
      <c r="G194" s="26">
        <f t="shared" si="54"/>
        <v>0</v>
      </c>
      <c r="H194" s="8">
        <v>0</v>
      </c>
      <c r="I194" s="8">
        <v>0</v>
      </c>
      <c r="J194" s="8">
        <v>0</v>
      </c>
      <c r="K194" s="9">
        <f t="shared" si="55"/>
        <v>0</v>
      </c>
      <c r="L194" s="9">
        <f t="shared" si="56"/>
        <v>0</v>
      </c>
      <c r="M194" s="9">
        <f t="shared" si="57"/>
        <v>0</v>
      </c>
      <c r="N194" s="9">
        <f t="shared" si="58"/>
        <v>0</v>
      </c>
      <c r="O194" s="9">
        <f t="shared" si="59"/>
        <v>0</v>
      </c>
      <c r="P194" s="8">
        <f t="shared" si="60"/>
        <v>0</v>
      </c>
      <c r="Q194" s="9">
        <f t="shared" si="61"/>
        <v>0</v>
      </c>
      <c r="R194" s="7">
        <f t="shared" si="62"/>
        <v>0</v>
      </c>
      <c r="S194" s="8">
        <f t="shared" si="63"/>
        <v>0</v>
      </c>
      <c r="T194" s="9">
        <f t="shared" si="64"/>
        <v>0</v>
      </c>
      <c r="U194" s="9">
        <f t="shared" si="65"/>
        <v>0</v>
      </c>
      <c r="V194" s="1">
        <f t="shared" si="66"/>
        <v>0</v>
      </c>
    </row>
    <row r="195" spans="1:22">
      <c r="A195" s="105">
        <v>2.02E-4</v>
      </c>
      <c r="B195" s="7">
        <f t="shared" si="52"/>
        <v>15191.571486900117</v>
      </c>
      <c r="C195" t="s">
        <v>177</v>
      </c>
      <c r="D195" t="s">
        <v>153</v>
      </c>
      <c r="E195" t="s">
        <v>121</v>
      </c>
      <c r="F195" s="26">
        <f t="shared" si="53"/>
        <v>2</v>
      </c>
      <c r="G195" s="26">
        <f t="shared" si="54"/>
        <v>2</v>
      </c>
      <c r="H195" s="8">
        <v>0</v>
      </c>
      <c r="I195" s="8">
        <v>0</v>
      </c>
      <c r="J195" s="8">
        <v>0</v>
      </c>
      <c r="K195" s="9">
        <f t="shared" si="55"/>
        <v>0</v>
      </c>
      <c r="L195" s="9">
        <f t="shared" si="56"/>
        <v>0</v>
      </c>
      <c r="M195" s="9">
        <f t="shared" si="57"/>
        <v>7570.5186533211718</v>
      </c>
      <c r="N195" s="9">
        <f t="shared" si="58"/>
        <v>0</v>
      </c>
      <c r="O195" s="9">
        <f t="shared" si="59"/>
        <v>7621.0526315789466</v>
      </c>
      <c r="P195" s="8">
        <f t="shared" si="60"/>
        <v>0</v>
      </c>
      <c r="Q195" s="9">
        <f t="shared" si="61"/>
        <v>0</v>
      </c>
      <c r="R195" s="7">
        <f t="shared" si="62"/>
        <v>0</v>
      </c>
      <c r="S195" s="8">
        <f t="shared" si="63"/>
        <v>0</v>
      </c>
      <c r="T195" s="9">
        <f t="shared" si="64"/>
        <v>7621.0526315789466</v>
      </c>
      <c r="U195" s="9">
        <f t="shared" si="65"/>
        <v>7570.5186533211718</v>
      </c>
      <c r="V195" s="1">
        <f t="shared" si="66"/>
        <v>15191.571284900117</v>
      </c>
    </row>
    <row r="196" spans="1:22">
      <c r="A196" s="105">
        <v>2.03E-4</v>
      </c>
      <c r="B196" s="7">
        <f t="shared" si="52"/>
        <v>13166.162578663656</v>
      </c>
      <c r="C196" t="s">
        <v>78</v>
      </c>
      <c r="D196" t="s">
        <v>153</v>
      </c>
      <c r="E196" t="s">
        <v>118</v>
      </c>
      <c r="F196" s="26">
        <f t="shared" si="53"/>
        <v>2</v>
      </c>
      <c r="G196" s="26">
        <f t="shared" si="54"/>
        <v>2</v>
      </c>
      <c r="H196" s="8">
        <v>0</v>
      </c>
      <c r="I196" s="8">
        <v>0</v>
      </c>
      <c r="J196" s="8">
        <v>0</v>
      </c>
      <c r="K196" s="9">
        <f t="shared" si="55"/>
        <v>6804.1237113402822</v>
      </c>
      <c r="L196" s="9">
        <f t="shared" si="56"/>
        <v>0</v>
      </c>
      <c r="M196" s="9">
        <f t="shared" si="57"/>
        <v>0</v>
      </c>
      <c r="N196" s="9">
        <f t="shared" si="58"/>
        <v>0</v>
      </c>
      <c r="O196" s="9">
        <f t="shared" si="59"/>
        <v>6362.0386643233742</v>
      </c>
      <c r="P196" s="8">
        <f t="shared" si="60"/>
        <v>0</v>
      </c>
      <c r="Q196" s="9">
        <f t="shared" si="61"/>
        <v>0</v>
      </c>
      <c r="R196" s="7">
        <f t="shared" si="62"/>
        <v>0</v>
      </c>
      <c r="S196" s="8">
        <f t="shared" si="63"/>
        <v>0</v>
      </c>
      <c r="T196" s="9">
        <f t="shared" si="64"/>
        <v>6804.1237113402822</v>
      </c>
      <c r="U196" s="9">
        <f t="shared" si="65"/>
        <v>6362.0386643233742</v>
      </c>
      <c r="V196" s="1">
        <f t="shared" si="66"/>
        <v>13166.162375663656</v>
      </c>
    </row>
    <row r="197" spans="1:22">
      <c r="A197" s="105">
        <v>2.04E-4</v>
      </c>
      <c r="B197" s="7">
        <f t="shared" si="52"/>
        <v>2.04E-4</v>
      </c>
      <c r="C197"/>
      <c r="D197"/>
      <c r="E197"/>
      <c r="F197" s="26">
        <f t="shared" si="53"/>
        <v>0</v>
      </c>
      <c r="G197" s="26">
        <f t="shared" si="54"/>
        <v>0</v>
      </c>
      <c r="H197" s="8">
        <v>0</v>
      </c>
      <c r="I197" s="8">
        <v>0</v>
      </c>
      <c r="J197" s="8">
        <v>0</v>
      </c>
      <c r="K197" s="9">
        <f t="shared" si="55"/>
        <v>0</v>
      </c>
      <c r="L197" s="9">
        <f t="shared" si="56"/>
        <v>0</v>
      </c>
      <c r="M197" s="9">
        <f t="shared" si="57"/>
        <v>0</v>
      </c>
      <c r="N197" s="9">
        <f t="shared" si="58"/>
        <v>0</v>
      </c>
      <c r="O197" s="9">
        <f t="shared" si="59"/>
        <v>0</v>
      </c>
      <c r="P197" s="8">
        <f t="shared" si="60"/>
        <v>0</v>
      </c>
      <c r="Q197" s="9">
        <f t="shared" si="61"/>
        <v>0</v>
      </c>
      <c r="R197" s="7">
        <f t="shared" si="62"/>
        <v>0</v>
      </c>
      <c r="S197" s="8">
        <f t="shared" si="63"/>
        <v>0</v>
      </c>
      <c r="T197" s="9">
        <f t="shared" si="64"/>
        <v>0</v>
      </c>
      <c r="U197" s="9">
        <f t="shared" si="65"/>
        <v>0</v>
      </c>
      <c r="V197" s="1">
        <f t="shared" si="66"/>
        <v>0</v>
      </c>
    </row>
    <row r="198" spans="1:22">
      <c r="A198" s="105">
        <v>2.05E-4</v>
      </c>
      <c r="B198" s="7">
        <f t="shared" si="52"/>
        <v>6043.4058811268787</v>
      </c>
      <c r="C198" t="s">
        <v>178</v>
      </c>
      <c r="D198" t="s">
        <v>153</v>
      </c>
      <c r="E198" t="e">
        <v>#N/A</v>
      </c>
      <c r="F198" s="26">
        <f t="shared" si="53"/>
        <v>1</v>
      </c>
      <c r="G198" s="26">
        <f t="shared" si="54"/>
        <v>1</v>
      </c>
      <c r="H198" s="8">
        <v>0</v>
      </c>
      <c r="I198" s="8">
        <v>0</v>
      </c>
      <c r="J198" s="8">
        <v>0</v>
      </c>
      <c r="K198" s="9">
        <f t="shared" si="55"/>
        <v>0</v>
      </c>
      <c r="L198" s="9">
        <f t="shared" si="56"/>
        <v>0</v>
      </c>
      <c r="M198" s="9">
        <f t="shared" si="57"/>
        <v>0</v>
      </c>
      <c r="N198" s="9">
        <f t="shared" si="58"/>
        <v>0</v>
      </c>
      <c r="O198" s="9">
        <f t="shared" si="59"/>
        <v>6043.4056761268785</v>
      </c>
      <c r="P198" s="8">
        <f t="shared" si="60"/>
        <v>0</v>
      </c>
      <c r="Q198" s="9">
        <f t="shared" si="61"/>
        <v>0</v>
      </c>
      <c r="R198" s="7">
        <f t="shared" si="62"/>
        <v>0</v>
      </c>
      <c r="S198" s="8">
        <f t="shared" si="63"/>
        <v>0</v>
      </c>
      <c r="T198" s="9">
        <f t="shared" si="64"/>
        <v>6043.4056761268785</v>
      </c>
      <c r="U198" s="9">
        <f t="shared" si="65"/>
        <v>0</v>
      </c>
      <c r="V198" s="1">
        <f t="shared" si="66"/>
        <v>6043.4056761268785</v>
      </c>
    </row>
    <row r="199" spans="1:22">
      <c r="A199" s="105">
        <v>2.0599999999999999E-4</v>
      </c>
      <c r="B199" s="7">
        <f t="shared" si="52"/>
        <v>2.0599999999999999E-4</v>
      </c>
      <c r="C199"/>
      <c r="D199"/>
      <c r="E199"/>
      <c r="F199" s="26">
        <f t="shared" si="53"/>
        <v>0</v>
      </c>
      <c r="G199" s="26">
        <f t="shared" si="54"/>
        <v>0</v>
      </c>
      <c r="H199" s="8">
        <v>0</v>
      </c>
      <c r="I199" s="8">
        <v>0</v>
      </c>
      <c r="J199" s="8">
        <v>0</v>
      </c>
      <c r="K199" s="9">
        <f t="shared" si="55"/>
        <v>0</v>
      </c>
      <c r="L199" s="9">
        <f t="shared" si="56"/>
        <v>0</v>
      </c>
      <c r="M199" s="9">
        <f t="shared" si="57"/>
        <v>0</v>
      </c>
      <c r="N199" s="9">
        <f t="shared" ref="N199:N230" si="67">IF(ISERROR(VLOOKUP($C199,_Tri6,5,FALSE)),0,(VLOOKUP($C199,_Tri6,5,FALSE)))</f>
        <v>0</v>
      </c>
      <c r="O199" s="9">
        <f t="shared" si="59"/>
        <v>0</v>
      </c>
      <c r="P199" s="8">
        <f t="shared" si="60"/>
        <v>0</v>
      </c>
      <c r="Q199" s="9">
        <f t="shared" si="61"/>
        <v>0</v>
      </c>
      <c r="R199" s="7">
        <f t="shared" si="62"/>
        <v>0</v>
      </c>
      <c r="S199" s="8">
        <f t="shared" si="63"/>
        <v>0</v>
      </c>
      <c r="T199" s="9">
        <f t="shared" si="64"/>
        <v>0</v>
      </c>
      <c r="U199" s="9">
        <f t="shared" si="65"/>
        <v>0</v>
      </c>
      <c r="V199" s="1">
        <f t="shared" si="66"/>
        <v>0</v>
      </c>
    </row>
    <row r="200" spans="1:22">
      <c r="A200" s="105">
        <v>2.0699999999999999E-4</v>
      </c>
      <c r="B200" s="7">
        <f t="shared" si="52"/>
        <v>2.0699999999999999E-4</v>
      </c>
      <c r="C200"/>
      <c r="D200"/>
      <c r="E200"/>
      <c r="F200" s="26">
        <f t="shared" si="53"/>
        <v>0</v>
      </c>
      <c r="G200" s="26">
        <f t="shared" si="54"/>
        <v>0</v>
      </c>
      <c r="H200" s="8">
        <v>0</v>
      </c>
      <c r="I200" s="8">
        <v>0</v>
      </c>
      <c r="J200" s="8">
        <v>0</v>
      </c>
      <c r="K200" s="9">
        <f t="shared" si="55"/>
        <v>0</v>
      </c>
      <c r="L200" s="9">
        <f t="shared" si="56"/>
        <v>0</v>
      </c>
      <c r="M200" s="9">
        <f t="shared" si="57"/>
        <v>0</v>
      </c>
      <c r="N200" s="9">
        <f t="shared" si="67"/>
        <v>0</v>
      </c>
      <c r="O200" s="9">
        <f t="shared" si="59"/>
        <v>0</v>
      </c>
      <c r="P200" s="8">
        <f t="shared" si="60"/>
        <v>0</v>
      </c>
      <c r="Q200" s="9">
        <f t="shared" si="61"/>
        <v>0</v>
      </c>
      <c r="R200" s="7">
        <f t="shared" si="62"/>
        <v>0</v>
      </c>
      <c r="S200" s="8">
        <f t="shared" si="63"/>
        <v>0</v>
      </c>
      <c r="T200" s="9">
        <f t="shared" si="64"/>
        <v>0</v>
      </c>
      <c r="U200" s="9">
        <f t="shared" si="65"/>
        <v>0</v>
      </c>
      <c r="V200" s="1">
        <f t="shared" si="66"/>
        <v>0</v>
      </c>
    </row>
    <row r="201" spans="1:22">
      <c r="A201" s="105">
        <v>2.0799999999999999E-4</v>
      </c>
      <c r="B201" s="7">
        <f t="shared" si="52"/>
        <v>2.0799999999999999E-4</v>
      </c>
      <c r="C201"/>
      <c r="D201"/>
      <c r="E201"/>
      <c r="F201" s="26">
        <f t="shared" si="53"/>
        <v>0</v>
      </c>
      <c r="G201" s="26">
        <f t="shared" si="54"/>
        <v>0</v>
      </c>
      <c r="H201" s="8">
        <v>0</v>
      </c>
      <c r="I201" s="8">
        <v>0</v>
      </c>
      <c r="J201" s="8">
        <v>0</v>
      </c>
      <c r="K201" s="9">
        <f t="shared" si="55"/>
        <v>0</v>
      </c>
      <c r="L201" s="9">
        <f t="shared" si="56"/>
        <v>0</v>
      </c>
      <c r="M201" s="9">
        <f t="shared" si="57"/>
        <v>0</v>
      </c>
      <c r="N201" s="9">
        <f t="shared" si="67"/>
        <v>0</v>
      </c>
      <c r="O201" s="9">
        <f t="shared" si="59"/>
        <v>0</v>
      </c>
      <c r="P201" s="8">
        <f t="shared" si="60"/>
        <v>0</v>
      </c>
      <c r="Q201" s="9">
        <f t="shared" si="61"/>
        <v>0</v>
      </c>
      <c r="R201" s="7">
        <f t="shared" si="62"/>
        <v>0</v>
      </c>
      <c r="S201" s="8">
        <f t="shared" si="63"/>
        <v>0</v>
      </c>
      <c r="T201" s="9">
        <f t="shared" si="64"/>
        <v>0</v>
      </c>
      <c r="U201" s="9">
        <f t="shared" si="65"/>
        <v>0</v>
      </c>
      <c r="V201" s="1">
        <f t="shared" si="66"/>
        <v>0</v>
      </c>
    </row>
    <row r="202" spans="1:22">
      <c r="A202" s="105">
        <v>2.0899999999999998E-4</v>
      </c>
      <c r="B202" s="7">
        <f t="shared" si="52"/>
        <v>2.0899999999999998E-4</v>
      </c>
      <c r="C202"/>
      <c r="D202"/>
      <c r="E202"/>
      <c r="F202" s="26">
        <f t="shared" si="53"/>
        <v>0</v>
      </c>
      <c r="G202" s="26">
        <f t="shared" si="54"/>
        <v>0</v>
      </c>
      <c r="H202" s="8">
        <v>0</v>
      </c>
      <c r="I202" s="8">
        <v>0</v>
      </c>
      <c r="J202" s="8">
        <v>0</v>
      </c>
      <c r="K202" s="9">
        <f t="shared" si="55"/>
        <v>0</v>
      </c>
      <c r="L202" s="9">
        <f t="shared" si="56"/>
        <v>0</v>
      </c>
      <c r="M202" s="9">
        <f t="shared" si="57"/>
        <v>0</v>
      </c>
      <c r="N202" s="9">
        <f t="shared" si="67"/>
        <v>0</v>
      </c>
      <c r="O202" s="9">
        <f t="shared" si="59"/>
        <v>0</v>
      </c>
      <c r="P202" s="8">
        <f t="shared" si="60"/>
        <v>0</v>
      </c>
      <c r="Q202" s="9">
        <f t="shared" si="61"/>
        <v>0</v>
      </c>
      <c r="R202" s="7">
        <f t="shared" si="62"/>
        <v>0</v>
      </c>
      <c r="S202" s="8">
        <f t="shared" si="63"/>
        <v>0</v>
      </c>
      <c r="T202" s="9">
        <f t="shared" si="64"/>
        <v>0</v>
      </c>
      <c r="U202" s="9">
        <f t="shared" si="65"/>
        <v>0</v>
      </c>
      <c r="V202" s="1">
        <f t="shared" si="66"/>
        <v>0</v>
      </c>
    </row>
    <row r="203" spans="1:22">
      <c r="A203" s="105">
        <v>2.0999999999999998E-4</v>
      </c>
      <c r="B203" s="7">
        <f t="shared" si="52"/>
        <v>2.0999999999999998E-4</v>
      </c>
      <c r="C203"/>
      <c r="D203"/>
      <c r="E203"/>
      <c r="F203" s="26">
        <f t="shared" si="53"/>
        <v>0</v>
      </c>
      <c r="G203" s="26">
        <f t="shared" si="54"/>
        <v>0</v>
      </c>
      <c r="H203" s="8">
        <v>0</v>
      </c>
      <c r="I203" s="8">
        <v>0</v>
      </c>
      <c r="J203" s="8">
        <v>0</v>
      </c>
      <c r="K203" s="9">
        <f t="shared" si="55"/>
        <v>0</v>
      </c>
      <c r="L203" s="9">
        <f t="shared" si="56"/>
        <v>0</v>
      </c>
      <c r="M203" s="9">
        <f t="shared" si="57"/>
        <v>0</v>
      </c>
      <c r="N203" s="9">
        <f t="shared" si="67"/>
        <v>0</v>
      </c>
      <c r="O203" s="9">
        <f t="shared" si="59"/>
        <v>0</v>
      </c>
      <c r="P203" s="8">
        <f t="shared" si="60"/>
        <v>0</v>
      </c>
      <c r="Q203" s="9">
        <f t="shared" si="61"/>
        <v>0</v>
      </c>
      <c r="R203" s="7">
        <f t="shared" si="62"/>
        <v>0</v>
      </c>
      <c r="S203" s="8">
        <f t="shared" si="63"/>
        <v>0</v>
      </c>
      <c r="T203" s="9">
        <f t="shared" si="64"/>
        <v>0</v>
      </c>
      <c r="U203" s="9">
        <f t="shared" si="65"/>
        <v>0</v>
      </c>
      <c r="V203" s="1">
        <f t="shared" si="66"/>
        <v>0</v>
      </c>
    </row>
    <row r="204" spans="1:22">
      <c r="A204" s="105">
        <v>2.1099999999999998E-4</v>
      </c>
      <c r="B204" s="7">
        <f t="shared" si="52"/>
        <v>2.1099999999999998E-4</v>
      </c>
      <c r="C204"/>
      <c r="D204"/>
      <c r="E204"/>
      <c r="F204" s="26">
        <f t="shared" si="53"/>
        <v>0</v>
      </c>
      <c r="G204" s="26">
        <f t="shared" si="54"/>
        <v>0</v>
      </c>
      <c r="H204" s="8">
        <v>0</v>
      </c>
      <c r="I204" s="8">
        <v>0</v>
      </c>
      <c r="J204" s="8">
        <v>0</v>
      </c>
      <c r="K204" s="9">
        <f t="shared" si="55"/>
        <v>0</v>
      </c>
      <c r="L204" s="9">
        <f t="shared" si="56"/>
        <v>0</v>
      </c>
      <c r="M204" s="9">
        <f t="shared" si="57"/>
        <v>0</v>
      </c>
      <c r="N204" s="9">
        <f t="shared" si="67"/>
        <v>0</v>
      </c>
      <c r="O204" s="9">
        <f t="shared" si="59"/>
        <v>0</v>
      </c>
      <c r="P204" s="8">
        <f t="shared" si="60"/>
        <v>0</v>
      </c>
      <c r="Q204" s="9">
        <f t="shared" si="61"/>
        <v>0</v>
      </c>
      <c r="R204" s="7">
        <f t="shared" si="62"/>
        <v>0</v>
      </c>
      <c r="S204" s="8">
        <f t="shared" si="63"/>
        <v>0</v>
      </c>
      <c r="T204" s="9">
        <f t="shared" si="64"/>
        <v>0</v>
      </c>
      <c r="U204" s="9">
        <f t="shared" si="65"/>
        <v>0</v>
      </c>
      <c r="V204" s="1">
        <f t="shared" si="66"/>
        <v>0</v>
      </c>
    </row>
    <row r="205" spans="1:22">
      <c r="A205" s="105">
        <v>2.12E-4</v>
      </c>
      <c r="B205" s="7">
        <f t="shared" si="52"/>
        <v>2.12E-4</v>
      </c>
      <c r="C205"/>
      <c r="D205"/>
      <c r="E205"/>
      <c r="F205" s="26">
        <f t="shared" si="53"/>
        <v>0</v>
      </c>
      <c r="G205" s="26">
        <f t="shared" si="54"/>
        <v>0</v>
      </c>
      <c r="H205" s="8">
        <v>0</v>
      </c>
      <c r="I205" s="8">
        <v>0</v>
      </c>
      <c r="J205" s="8">
        <v>0</v>
      </c>
      <c r="K205" s="9">
        <f t="shared" si="55"/>
        <v>0</v>
      </c>
      <c r="L205" s="9">
        <f t="shared" si="56"/>
        <v>0</v>
      </c>
      <c r="M205" s="9">
        <f t="shared" si="57"/>
        <v>0</v>
      </c>
      <c r="N205" s="9">
        <f t="shared" si="67"/>
        <v>0</v>
      </c>
      <c r="O205" s="9">
        <f t="shared" si="59"/>
        <v>0</v>
      </c>
      <c r="P205" s="8">
        <f t="shared" si="60"/>
        <v>0</v>
      </c>
      <c r="Q205" s="9">
        <f t="shared" si="61"/>
        <v>0</v>
      </c>
      <c r="R205" s="7">
        <f t="shared" si="62"/>
        <v>0</v>
      </c>
      <c r="S205" s="8">
        <f t="shared" si="63"/>
        <v>0</v>
      </c>
      <c r="T205" s="9">
        <f t="shared" si="64"/>
        <v>0</v>
      </c>
      <c r="U205" s="9">
        <f t="shared" si="65"/>
        <v>0</v>
      </c>
      <c r="V205" s="1">
        <f t="shared" si="66"/>
        <v>0</v>
      </c>
    </row>
    <row r="206" spans="1:22">
      <c r="A206" s="105">
        <v>2.13E-4</v>
      </c>
      <c r="B206" s="7">
        <f t="shared" si="52"/>
        <v>6910.9949773980006</v>
      </c>
      <c r="C206" t="s">
        <v>183</v>
      </c>
      <c r="D206" t="s">
        <v>153</v>
      </c>
      <c r="E206">
        <v>0</v>
      </c>
      <c r="F206" s="26">
        <f t="shared" si="53"/>
        <v>1</v>
      </c>
      <c r="G206" s="26">
        <f t="shared" si="54"/>
        <v>1</v>
      </c>
      <c r="H206" s="8">
        <v>0</v>
      </c>
      <c r="I206" s="8">
        <v>0</v>
      </c>
      <c r="J206" s="8">
        <v>0</v>
      </c>
      <c r="K206" s="9">
        <f t="shared" si="55"/>
        <v>6910.9947643980004</v>
      </c>
      <c r="L206" s="9">
        <f t="shared" si="56"/>
        <v>0</v>
      </c>
      <c r="M206" s="9">
        <f t="shared" si="57"/>
        <v>0</v>
      </c>
      <c r="N206" s="9">
        <f t="shared" si="67"/>
        <v>0</v>
      </c>
      <c r="O206" s="9">
        <f t="shared" si="59"/>
        <v>0</v>
      </c>
      <c r="P206" s="8">
        <f t="shared" si="60"/>
        <v>0</v>
      </c>
      <c r="Q206" s="9">
        <f t="shared" si="61"/>
        <v>0</v>
      </c>
      <c r="R206" s="7">
        <f t="shared" si="62"/>
        <v>0</v>
      </c>
      <c r="S206" s="8">
        <f t="shared" si="63"/>
        <v>0</v>
      </c>
      <c r="T206" s="9">
        <f t="shared" si="64"/>
        <v>6910.9947643980004</v>
      </c>
      <c r="U206" s="9">
        <f t="shared" si="65"/>
        <v>0</v>
      </c>
      <c r="V206" s="1">
        <f t="shared" si="66"/>
        <v>6910.9947643980004</v>
      </c>
    </row>
    <row r="207" spans="1:22">
      <c r="A207" s="105">
        <v>2.14E-4</v>
      </c>
      <c r="B207" s="7">
        <f t="shared" si="52"/>
        <v>2.14E-4</v>
      </c>
      <c r="C207"/>
      <c r="D207"/>
      <c r="E207"/>
      <c r="F207" s="26">
        <f t="shared" si="53"/>
        <v>0</v>
      </c>
      <c r="G207" s="26">
        <f t="shared" si="54"/>
        <v>0</v>
      </c>
      <c r="H207" s="8">
        <v>0</v>
      </c>
      <c r="I207" s="8">
        <v>0</v>
      </c>
      <c r="J207" s="8">
        <v>0</v>
      </c>
      <c r="K207" s="9">
        <f t="shared" si="55"/>
        <v>0</v>
      </c>
      <c r="L207" s="9">
        <f t="shared" si="56"/>
        <v>0</v>
      </c>
      <c r="M207" s="9">
        <f t="shared" si="57"/>
        <v>0</v>
      </c>
      <c r="N207" s="9">
        <f t="shared" si="67"/>
        <v>0</v>
      </c>
      <c r="O207" s="9">
        <f t="shared" si="59"/>
        <v>0</v>
      </c>
      <c r="P207" s="8">
        <f t="shared" si="60"/>
        <v>0</v>
      </c>
      <c r="Q207" s="9">
        <f t="shared" si="61"/>
        <v>0</v>
      </c>
      <c r="R207" s="7">
        <f t="shared" si="62"/>
        <v>0</v>
      </c>
      <c r="S207" s="8">
        <f t="shared" si="63"/>
        <v>0</v>
      </c>
      <c r="T207" s="9">
        <f t="shared" si="64"/>
        <v>0</v>
      </c>
      <c r="U207" s="9">
        <f t="shared" si="65"/>
        <v>0</v>
      </c>
      <c r="V207" s="1">
        <f t="shared" si="66"/>
        <v>0</v>
      </c>
    </row>
    <row r="208" spans="1:22">
      <c r="A208" s="105">
        <v>2.1499999999999999E-4</v>
      </c>
      <c r="B208" s="7">
        <f t="shared" si="52"/>
        <v>2.1499999999999999E-4</v>
      </c>
      <c r="C208"/>
      <c r="D208"/>
      <c r="E208"/>
      <c r="F208" s="26">
        <f t="shared" si="53"/>
        <v>0</v>
      </c>
      <c r="G208" s="26">
        <f t="shared" si="54"/>
        <v>0</v>
      </c>
      <c r="H208" s="8">
        <v>0</v>
      </c>
      <c r="I208" s="8">
        <v>0</v>
      </c>
      <c r="J208" s="8">
        <v>0</v>
      </c>
      <c r="K208" s="9">
        <f t="shared" si="55"/>
        <v>0</v>
      </c>
      <c r="L208" s="9">
        <f t="shared" si="56"/>
        <v>0</v>
      </c>
      <c r="M208" s="9">
        <f t="shared" si="57"/>
        <v>0</v>
      </c>
      <c r="N208" s="9">
        <f t="shared" si="67"/>
        <v>0</v>
      </c>
      <c r="O208" s="9">
        <f t="shared" si="59"/>
        <v>0</v>
      </c>
      <c r="P208" s="8">
        <f t="shared" si="60"/>
        <v>0</v>
      </c>
      <c r="Q208" s="9">
        <f t="shared" si="61"/>
        <v>0</v>
      </c>
      <c r="R208" s="7">
        <f t="shared" si="62"/>
        <v>0</v>
      </c>
      <c r="S208" s="8">
        <f t="shared" si="63"/>
        <v>0</v>
      </c>
      <c r="T208" s="9">
        <f t="shared" si="64"/>
        <v>0</v>
      </c>
      <c r="U208" s="9">
        <f t="shared" si="65"/>
        <v>0</v>
      </c>
      <c r="V208" s="1">
        <f t="shared" si="66"/>
        <v>0</v>
      </c>
    </row>
    <row r="209" spans="1:22">
      <c r="A209" s="105">
        <v>2.1599999999999999E-4</v>
      </c>
      <c r="B209" s="7">
        <f t="shared" si="52"/>
        <v>12401.110445782437</v>
      </c>
      <c r="C209" t="s">
        <v>185</v>
      </c>
      <c r="D209" t="s">
        <v>153</v>
      </c>
      <c r="E209" t="s">
        <v>124</v>
      </c>
      <c r="F209" s="26">
        <f t="shared" si="53"/>
        <v>2</v>
      </c>
      <c r="G209" s="26">
        <f t="shared" si="54"/>
        <v>2</v>
      </c>
      <c r="H209" s="8">
        <v>0</v>
      </c>
      <c r="I209" s="8">
        <v>0</v>
      </c>
      <c r="J209" s="8">
        <v>0</v>
      </c>
      <c r="K209" s="9">
        <f t="shared" si="55"/>
        <v>6064.3185298622438</v>
      </c>
      <c r="L209" s="9">
        <f t="shared" si="56"/>
        <v>0</v>
      </c>
      <c r="M209" s="9">
        <f t="shared" si="57"/>
        <v>0</v>
      </c>
      <c r="N209" s="9">
        <f t="shared" si="67"/>
        <v>6336.7916999201925</v>
      </c>
      <c r="O209" s="9">
        <f t="shared" si="59"/>
        <v>0</v>
      </c>
      <c r="P209" s="8">
        <f t="shared" si="60"/>
        <v>0</v>
      </c>
      <c r="Q209" s="9">
        <f t="shared" si="61"/>
        <v>0</v>
      </c>
      <c r="R209" s="7">
        <f t="shared" si="62"/>
        <v>0</v>
      </c>
      <c r="S209" s="8">
        <f t="shared" si="63"/>
        <v>0</v>
      </c>
      <c r="T209" s="9">
        <f t="shared" si="64"/>
        <v>6336.7916999201925</v>
      </c>
      <c r="U209" s="9">
        <f t="shared" si="65"/>
        <v>6064.3185298622438</v>
      </c>
      <c r="V209" s="1">
        <f t="shared" si="66"/>
        <v>12401.110229782436</v>
      </c>
    </row>
    <row r="210" spans="1:22">
      <c r="A210" s="105">
        <v>2.1699999999999999E-4</v>
      </c>
      <c r="B210" s="7">
        <f t="shared" si="52"/>
        <v>6516.6518821665159</v>
      </c>
      <c r="C210" t="s">
        <v>186</v>
      </c>
      <c r="D210" t="s">
        <v>153</v>
      </c>
      <c r="E210" t="s">
        <v>119</v>
      </c>
      <c r="F210" s="26">
        <f t="shared" si="53"/>
        <v>1</v>
      </c>
      <c r="G210" s="26">
        <f t="shared" si="54"/>
        <v>1</v>
      </c>
      <c r="H210" s="8">
        <v>0</v>
      </c>
      <c r="I210" s="8">
        <v>0</v>
      </c>
      <c r="J210" s="8">
        <v>0</v>
      </c>
      <c r="K210" s="9">
        <f t="shared" si="55"/>
        <v>0</v>
      </c>
      <c r="L210" s="9">
        <f t="shared" si="56"/>
        <v>0</v>
      </c>
      <c r="M210" s="9">
        <f t="shared" si="57"/>
        <v>0</v>
      </c>
      <c r="N210" s="9">
        <f t="shared" si="67"/>
        <v>0</v>
      </c>
      <c r="O210" s="9">
        <f t="shared" si="59"/>
        <v>6516.6516651665161</v>
      </c>
      <c r="P210" s="8">
        <f t="shared" si="60"/>
        <v>0</v>
      </c>
      <c r="Q210" s="9">
        <f t="shared" si="61"/>
        <v>0</v>
      </c>
      <c r="R210" s="7">
        <f t="shared" si="62"/>
        <v>0</v>
      </c>
      <c r="S210" s="8">
        <f t="shared" si="63"/>
        <v>0</v>
      </c>
      <c r="T210" s="9">
        <f t="shared" si="64"/>
        <v>6516.6516651665161</v>
      </c>
      <c r="U210" s="9">
        <f t="shared" si="65"/>
        <v>0</v>
      </c>
      <c r="V210" s="1">
        <f t="shared" si="66"/>
        <v>6516.6516651665161</v>
      </c>
    </row>
    <row r="211" spans="1:22">
      <c r="A211" s="105">
        <v>2.1799999999999999E-4</v>
      </c>
      <c r="B211" s="7">
        <f t="shared" si="52"/>
        <v>2.1799999999999999E-4</v>
      </c>
      <c r="C211"/>
      <c r="D211"/>
      <c r="E211"/>
      <c r="F211" s="26">
        <f t="shared" si="53"/>
        <v>0</v>
      </c>
      <c r="G211" s="26">
        <f t="shared" si="54"/>
        <v>0</v>
      </c>
      <c r="H211" s="8">
        <v>0</v>
      </c>
      <c r="I211" s="8">
        <v>0</v>
      </c>
      <c r="J211" s="8">
        <v>0</v>
      </c>
      <c r="K211" s="9">
        <f t="shared" si="55"/>
        <v>0</v>
      </c>
      <c r="L211" s="9">
        <f t="shared" si="56"/>
        <v>0</v>
      </c>
      <c r="M211" s="9">
        <f t="shared" si="57"/>
        <v>0</v>
      </c>
      <c r="N211" s="9">
        <f t="shared" si="67"/>
        <v>0</v>
      </c>
      <c r="O211" s="9">
        <f t="shared" si="59"/>
        <v>0</v>
      </c>
      <c r="P211" s="8">
        <f t="shared" si="60"/>
        <v>0</v>
      </c>
      <c r="Q211" s="9">
        <f t="shared" si="61"/>
        <v>0</v>
      </c>
      <c r="R211" s="7">
        <f t="shared" si="62"/>
        <v>0</v>
      </c>
      <c r="S211" s="8">
        <f t="shared" si="63"/>
        <v>0</v>
      </c>
      <c r="T211" s="9">
        <f t="shared" si="64"/>
        <v>0</v>
      </c>
      <c r="U211" s="9">
        <f t="shared" si="65"/>
        <v>0</v>
      </c>
      <c r="V211" s="1">
        <f t="shared" si="66"/>
        <v>0</v>
      </c>
    </row>
    <row r="212" spans="1:22">
      <c r="A212" s="105">
        <v>2.1899999999999998E-4</v>
      </c>
      <c r="B212" s="7">
        <f t="shared" si="52"/>
        <v>2.1899999999999998E-4</v>
      </c>
      <c r="C212"/>
      <c r="D212"/>
      <c r="E212"/>
      <c r="F212" s="26">
        <f t="shared" si="53"/>
        <v>0</v>
      </c>
      <c r="G212" s="26">
        <f t="shared" si="54"/>
        <v>0</v>
      </c>
      <c r="H212" s="8">
        <v>0</v>
      </c>
      <c r="I212" s="8">
        <v>0</v>
      </c>
      <c r="J212" s="8">
        <v>0</v>
      </c>
      <c r="K212" s="9">
        <f t="shared" si="55"/>
        <v>0</v>
      </c>
      <c r="L212" s="9">
        <f t="shared" si="56"/>
        <v>0</v>
      </c>
      <c r="M212" s="9">
        <f t="shared" si="57"/>
        <v>0</v>
      </c>
      <c r="N212" s="9">
        <f t="shared" si="67"/>
        <v>0</v>
      </c>
      <c r="O212" s="9">
        <f t="shared" si="59"/>
        <v>0</v>
      </c>
      <c r="P212" s="8">
        <f t="shared" si="60"/>
        <v>0</v>
      </c>
      <c r="Q212" s="9">
        <f t="shared" si="61"/>
        <v>0</v>
      </c>
      <c r="R212" s="7">
        <f t="shared" si="62"/>
        <v>0</v>
      </c>
      <c r="S212" s="8">
        <f t="shared" si="63"/>
        <v>0</v>
      </c>
      <c r="T212" s="9">
        <f t="shared" si="64"/>
        <v>0</v>
      </c>
      <c r="U212" s="9">
        <f t="shared" si="65"/>
        <v>0</v>
      </c>
      <c r="V212" s="1">
        <f t="shared" si="66"/>
        <v>0</v>
      </c>
    </row>
    <row r="213" spans="1:22">
      <c r="A213" s="105">
        <v>2.1999999999999998E-4</v>
      </c>
      <c r="B213" s="7">
        <f t="shared" si="52"/>
        <v>5718.411772346597</v>
      </c>
      <c r="C213" t="s">
        <v>63</v>
      </c>
      <c r="D213" t="s">
        <v>153</v>
      </c>
      <c r="E213" t="s">
        <v>118</v>
      </c>
      <c r="F213" s="26">
        <f t="shared" si="53"/>
        <v>1</v>
      </c>
      <c r="G213" s="26">
        <f t="shared" si="54"/>
        <v>1</v>
      </c>
      <c r="H213" s="8">
        <v>0</v>
      </c>
      <c r="I213" s="8">
        <v>0</v>
      </c>
      <c r="J213" s="8">
        <v>0</v>
      </c>
      <c r="K213" s="9">
        <f t="shared" si="55"/>
        <v>5718.4115523465971</v>
      </c>
      <c r="L213" s="9">
        <f t="shared" si="56"/>
        <v>0</v>
      </c>
      <c r="M213" s="9">
        <f t="shared" si="57"/>
        <v>0</v>
      </c>
      <c r="N213" s="9">
        <f t="shared" si="67"/>
        <v>0</v>
      </c>
      <c r="O213" s="9">
        <f t="shared" si="59"/>
        <v>0</v>
      </c>
      <c r="P213" s="8">
        <f t="shared" si="60"/>
        <v>0</v>
      </c>
      <c r="Q213" s="9">
        <f t="shared" si="61"/>
        <v>0</v>
      </c>
      <c r="R213" s="7">
        <f t="shared" si="62"/>
        <v>0</v>
      </c>
      <c r="S213" s="8">
        <f t="shared" si="63"/>
        <v>0</v>
      </c>
      <c r="T213" s="9">
        <f t="shared" si="64"/>
        <v>5718.4115523465971</v>
      </c>
      <c r="U213" s="9">
        <f t="shared" si="65"/>
        <v>0</v>
      </c>
      <c r="V213" s="1">
        <f t="shared" si="66"/>
        <v>5718.4115523465971</v>
      </c>
    </row>
    <row r="214" spans="1:22">
      <c r="A214" s="105">
        <v>2.2099999999999998E-4</v>
      </c>
      <c r="B214" s="7">
        <f t="shared" si="52"/>
        <v>28683.464103872455</v>
      </c>
      <c r="C214" t="s">
        <v>189</v>
      </c>
      <c r="D214" t="s">
        <v>153</v>
      </c>
      <c r="E214" t="s">
        <v>190</v>
      </c>
      <c r="F214" s="26">
        <f t="shared" si="53"/>
        <v>4</v>
      </c>
      <c r="G214" s="26">
        <f t="shared" si="54"/>
        <v>3</v>
      </c>
      <c r="H214" s="8">
        <v>0</v>
      </c>
      <c r="I214" s="8">
        <v>0</v>
      </c>
      <c r="J214" s="8">
        <v>0</v>
      </c>
      <c r="K214" s="9">
        <f t="shared" si="55"/>
        <v>9635.0364963504271</v>
      </c>
      <c r="L214" s="9">
        <f t="shared" si="56"/>
        <v>9518.0722891566238</v>
      </c>
      <c r="M214" s="9">
        <f t="shared" si="57"/>
        <v>9530.3550973654055</v>
      </c>
      <c r="N214" s="9">
        <f t="shared" si="67"/>
        <v>9352.1790341578326</v>
      </c>
      <c r="O214" s="9">
        <f t="shared" si="59"/>
        <v>0</v>
      </c>
      <c r="P214" s="8">
        <f t="shared" si="60"/>
        <v>0</v>
      </c>
      <c r="Q214" s="9">
        <f t="shared" si="61"/>
        <v>9518.0722891566238</v>
      </c>
      <c r="R214" s="7">
        <f t="shared" si="62"/>
        <v>9518.0722891566238</v>
      </c>
      <c r="S214" s="8">
        <f t="shared" si="63"/>
        <v>0</v>
      </c>
      <c r="T214" s="9">
        <f t="shared" si="64"/>
        <v>9635.0364963504271</v>
      </c>
      <c r="U214" s="9">
        <f t="shared" si="65"/>
        <v>9530.3550973654055</v>
      </c>
      <c r="V214" s="1">
        <f t="shared" si="66"/>
        <v>28683.463882872456</v>
      </c>
    </row>
    <row r="215" spans="1:22">
      <c r="A215" s="105">
        <v>2.22E-4</v>
      </c>
      <c r="B215" s="7">
        <f t="shared" si="52"/>
        <v>2.22E-4</v>
      </c>
      <c r="C215"/>
      <c r="D215"/>
      <c r="E215"/>
      <c r="F215" s="26">
        <f t="shared" si="53"/>
        <v>0</v>
      </c>
      <c r="G215" s="26">
        <f t="shared" si="54"/>
        <v>0</v>
      </c>
      <c r="H215" s="8">
        <v>0</v>
      </c>
      <c r="I215" s="8">
        <v>0</v>
      </c>
      <c r="J215" s="8">
        <v>0</v>
      </c>
      <c r="K215" s="9">
        <f t="shared" si="55"/>
        <v>0</v>
      </c>
      <c r="L215" s="9">
        <f t="shared" si="56"/>
        <v>0</v>
      </c>
      <c r="M215" s="9">
        <f t="shared" si="57"/>
        <v>0</v>
      </c>
      <c r="N215" s="9">
        <f t="shared" si="67"/>
        <v>0</v>
      </c>
      <c r="O215" s="9">
        <f t="shared" si="59"/>
        <v>0</v>
      </c>
      <c r="P215" s="8">
        <f t="shared" si="60"/>
        <v>0</v>
      </c>
      <c r="Q215" s="9">
        <f t="shared" si="61"/>
        <v>0</v>
      </c>
      <c r="R215" s="7">
        <f t="shared" si="62"/>
        <v>0</v>
      </c>
      <c r="S215" s="8">
        <f t="shared" si="63"/>
        <v>0</v>
      </c>
      <c r="T215" s="9">
        <f t="shared" si="64"/>
        <v>0</v>
      </c>
      <c r="U215" s="9">
        <f t="shared" si="65"/>
        <v>0</v>
      </c>
      <c r="V215" s="1">
        <f t="shared" si="66"/>
        <v>0</v>
      </c>
    </row>
    <row r="216" spans="1:22">
      <c r="A216" s="105">
        <v>2.23E-4</v>
      </c>
      <c r="B216" s="7">
        <f t="shared" si="52"/>
        <v>2.23E-4</v>
      </c>
      <c r="C216"/>
      <c r="D216"/>
      <c r="E216"/>
      <c r="F216" s="26">
        <f t="shared" si="53"/>
        <v>0</v>
      </c>
      <c r="G216" s="26">
        <f t="shared" si="54"/>
        <v>0</v>
      </c>
      <c r="H216" s="8">
        <v>0</v>
      </c>
      <c r="I216" s="8">
        <v>0</v>
      </c>
      <c r="J216" s="8">
        <v>0</v>
      </c>
      <c r="K216" s="9">
        <f t="shared" si="55"/>
        <v>0</v>
      </c>
      <c r="L216" s="9">
        <f t="shared" si="56"/>
        <v>0</v>
      </c>
      <c r="M216" s="9">
        <f t="shared" si="57"/>
        <v>0</v>
      </c>
      <c r="N216" s="9">
        <f t="shared" si="67"/>
        <v>0</v>
      </c>
      <c r="O216" s="9">
        <f t="shared" si="59"/>
        <v>0</v>
      </c>
      <c r="P216" s="8">
        <f t="shared" si="60"/>
        <v>0</v>
      </c>
      <c r="Q216" s="9">
        <f t="shared" si="61"/>
        <v>0</v>
      </c>
      <c r="R216" s="7">
        <f t="shared" si="62"/>
        <v>0</v>
      </c>
      <c r="S216" s="8">
        <f t="shared" si="63"/>
        <v>0</v>
      </c>
      <c r="T216" s="9">
        <f t="shared" si="64"/>
        <v>0</v>
      </c>
      <c r="U216" s="9">
        <f t="shared" si="65"/>
        <v>0</v>
      </c>
      <c r="V216" s="1">
        <f t="shared" si="66"/>
        <v>0</v>
      </c>
    </row>
    <row r="217" spans="1:22">
      <c r="A217" s="105">
        <v>2.24E-4</v>
      </c>
      <c r="B217" s="7">
        <f t="shared" si="52"/>
        <v>2.24E-4</v>
      </c>
      <c r="C217"/>
      <c r="D217"/>
      <c r="E217"/>
      <c r="F217" s="26">
        <f t="shared" si="53"/>
        <v>0</v>
      </c>
      <c r="G217" s="26">
        <f t="shared" si="54"/>
        <v>0</v>
      </c>
      <c r="H217" s="8">
        <v>0</v>
      </c>
      <c r="I217" s="8">
        <v>0</v>
      </c>
      <c r="J217" s="8">
        <v>0</v>
      </c>
      <c r="K217" s="9">
        <f t="shared" si="55"/>
        <v>0</v>
      </c>
      <c r="L217" s="9">
        <f t="shared" si="56"/>
        <v>0</v>
      </c>
      <c r="M217" s="9">
        <f t="shared" si="57"/>
        <v>0</v>
      </c>
      <c r="N217" s="9">
        <f t="shared" si="67"/>
        <v>0</v>
      </c>
      <c r="O217" s="9">
        <f t="shared" si="59"/>
        <v>0</v>
      </c>
      <c r="P217" s="8">
        <f t="shared" si="60"/>
        <v>0</v>
      </c>
      <c r="Q217" s="9">
        <f t="shared" si="61"/>
        <v>0</v>
      </c>
      <c r="R217" s="7">
        <f t="shared" si="62"/>
        <v>0</v>
      </c>
      <c r="S217" s="8">
        <f t="shared" si="63"/>
        <v>0</v>
      </c>
      <c r="T217" s="9">
        <f t="shared" si="64"/>
        <v>0</v>
      </c>
      <c r="U217" s="9">
        <f t="shared" si="65"/>
        <v>0</v>
      </c>
      <c r="V217" s="1">
        <f t="shared" si="66"/>
        <v>0</v>
      </c>
    </row>
    <row r="218" spans="1:22">
      <c r="A218" s="105">
        <v>2.2499999999999999E-4</v>
      </c>
      <c r="B218" s="7">
        <f t="shared" si="52"/>
        <v>2.2499999999999999E-4</v>
      </c>
      <c r="C218"/>
      <c r="D218"/>
      <c r="E218"/>
      <c r="F218" s="26">
        <f t="shared" si="53"/>
        <v>0</v>
      </c>
      <c r="G218" s="26">
        <f t="shared" si="54"/>
        <v>0</v>
      </c>
      <c r="H218" s="8">
        <v>0</v>
      </c>
      <c r="I218" s="8">
        <v>0</v>
      </c>
      <c r="J218" s="8">
        <v>0</v>
      </c>
      <c r="K218" s="9">
        <f t="shared" si="55"/>
        <v>0</v>
      </c>
      <c r="L218" s="9">
        <f t="shared" si="56"/>
        <v>0</v>
      </c>
      <c r="M218" s="9">
        <f t="shared" si="57"/>
        <v>0</v>
      </c>
      <c r="N218" s="9">
        <f t="shared" si="67"/>
        <v>0</v>
      </c>
      <c r="O218" s="9">
        <f t="shared" si="59"/>
        <v>0</v>
      </c>
      <c r="P218" s="8">
        <f t="shared" si="60"/>
        <v>0</v>
      </c>
      <c r="Q218" s="9">
        <f t="shared" si="61"/>
        <v>0</v>
      </c>
      <c r="R218" s="7">
        <f t="shared" si="62"/>
        <v>0</v>
      </c>
      <c r="S218" s="8">
        <f t="shared" si="63"/>
        <v>0</v>
      </c>
      <c r="T218" s="9">
        <f t="shared" si="64"/>
        <v>0</v>
      </c>
      <c r="U218" s="9">
        <f t="shared" si="65"/>
        <v>0</v>
      </c>
      <c r="V218" s="1">
        <f t="shared" si="66"/>
        <v>0</v>
      </c>
    </row>
    <row r="219" spans="1:22">
      <c r="A219" s="105">
        <v>2.2599999999999999E-4</v>
      </c>
      <c r="B219" s="7">
        <f t="shared" si="52"/>
        <v>22327.86658782059</v>
      </c>
      <c r="C219" t="s">
        <v>192</v>
      </c>
      <c r="D219" t="s">
        <v>153</v>
      </c>
      <c r="E219" t="s">
        <v>193</v>
      </c>
      <c r="F219" s="26">
        <f t="shared" si="53"/>
        <v>4</v>
      </c>
      <c r="G219" s="26">
        <f t="shared" si="54"/>
        <v>3</v>
      </c>
      <c r="H219" s="8">
        <v>0</v>
      </c>
      <c r="I219" s="8">
        <v>0</v>
      </c>
      <c r="J219" s="8">
        <v>0</v>
      </c>
      <c r="K219" s="9">
        <f t="shared" si="55"/>
        <v>7259.3950504125387</v>
      </c>
      <c r="L219" s="9">
        <f t="shared" si="56"/>
        <v>7284.1575859178538</v>
      </c>
      <c r="M219" s="9">
        <f t="shared" si="57"/>
        <v>7123.2876712328716</v>
      </c>
      <c r="N219" s="9">
        <f t="shared" si="67"/>
        <v>7784.3137254901949</v>
      </c>
      <c r="O219" s="9">
        <f t="shared" si="59"/>
        <v>0</v>
      </c>
      <c r="P219" s="8">
        <f t="shared" si="60"/>
        <v>0</v>
      </c>
      <c r="Q219" s="9">
        <f t="shared" si="61"/>
        <v>7259.3950504125387</v>
      </c>
      <c r="R219" s="7">
        <f t="shared" si="62"/>
        <v>7259.3950504125387</v>
      </c>
      <c r="S219" s="8">
        <f t="shared" si="63"/>
        <v>0</v>
      </c>
      <c r="T219" s="9">
        <f t="shared" si="64"/>
        <v>7784.3137254901949</v>
      </c>
      <c r="U219" s="9">
        <f t="shared" si="65"/>
        <v>7284.1575859178538</v>
      </c>
      <c r="V219" s="1">
        <f t="shared" si="66"/>
        <v>22327.86636182059</v>
      </c>
    </row>
    <row r="220" spans="1:22">
      <c r="A220" s="105">
        <v>2.2699999999999999E-4</v>
      </c>
      <c r="B220" s="7">
        <f t="shared" si="52"/>
        <v>2.2699999999999999E-4</v>
      </c>
      <c r="C220"/>
      <c r="D220"/>
      <c r="E220"/>
      <c r="F220" s="26">
        <f t="shared" si="53"/>
        <v>0</v>
      </c>
      <c r="G220" s="26">
        <f t="shared" si="54"/>
        <v>0</v>
      </c>
      <c r="H220" s="8">
        <v>0</v>
      </c>
      <c r="I220" s="8">
        <v>0</v>
      </c>
      <c r="J220" s="8">
        <v>0</v>
      </c>
      <c r="K220" s="9">
        <f t="shared" si="55"/>
        <v>0</v>
      </c>
      <c r="L220" s="9">
        <f t="shared" si="56"/>
        <v>0</v>
      </c>
      <c r="M220" s="9">
        <f t="shared" si="57"/>
        <v>0</v>
      </c>
      <c r="N220" s="9">
        <f t="shared" si="67"/>
        <v>0</v>
      </c>
      <c r="O220" s="9">
        <f t="shared" si="59"/>
        <v>0</v>
      </c>
      <c r="P220" s="8">
        <f t="shared" si="60"/>
        <v>0</v>
      </c>
      <c r="Q220" s="9">
        <f t="shared" si="61"/>
        <v>0</v>
      </c>
      <c r="R220" s="7">
        <f t="shared" si="62"/>
        <v>0</v>
      </c>
      <c r="S220" s="8">
        <f t="shared" si="63"/>
        <v>0</v>
      </c>
      <c r="T220" s="9">
        <f t="shared" si="64"/>
        <v>0</v>
      </c>
      <c r="U220" s="9">
        <f t="shared" si="65"/>
        <v>0</v>
      </c>
      <c r="V220" s="1">
        <f t="shared" si="66"/>
        <v>0</v>
      </c>
    </row>
    <row r="221" spans="1:22">
      <c r="A221" s="105">
        <v>2.2799999999999999E-4</v>
      </c>
      <c r="B221" s="7">
        <f t="shared" si="52"/>
        <v>7471.6204550381835</v>
      </c>
      <c r="C221" t="s">
        <v>195</v>
      </c>
      <c r="D221" t="s">
        <v>153</v>
      </c>
      <c r="E221" t="s">
        <v>196</v>
      </c>
      <c r="F221" s="26">
        <f t="shared" si="53"/>
        <v>1</v>
      </c>
      <c r="G221" s="26">
        <f t="shared" si="54"/>
        <v>1</v>
      </c>
      <c r="H221" s="8">
        <v>0</v>
      </c>
      <c r="I221" s="8">
        <v>0</v>
      </c>
      <c r="J221" s="8">
        <v>0</v>
      </c>
      <c r="K221" s="9">
        <f t="shared" si="55"/>
        <v>0</v>
      </c>
      <c r="L221" s="9">
        <f t="shared" si="56"/>
        <v>0</v>
      </c>
      <c r="M221" s="9">
        <f t="shared" si="57"/>
        <v>0</v>
      </c>
      <c r="N221" s="9">
        <f t="shared" si="67"/>
        <v>0</v>
      </c>
      <c r="O221" s="9">
        <f t="shared" si="59"/>
        <v>7471.6202270381837</v>
      </c>
      <c r="P221" s="8">
        <f t="shared" si="60"/>
        <v>0</v>
      </c>
      <c r="Q221" s="9">
        <f t="shared" si="61"/>
        <v>0</v>
      </c>
      <c r="R221" s="7">
        <f t="shared" si="62"/>
        <v>0</v>
      </c>
      <c r="S221" s="8">
        <f t="shared" si="63"/>
        <v>0</v>
      </c>
      <c r="T221" s="9">
        <f t="shared" si="64"/>
        <v>7471.6202270381837</v>
      </c>
      <c r="U221" s="9">
        <f t="shared" si="65"/>
        <v>0</v>
      </c>
      <c r="V221" s="1">
        <f t="shared" si="66"/>
        <v>7471.6202270381837</v>
      </c>
    </row>
    <row r="222" spans="1:22">
      <c r="A222" s="105">
        <v>2.2899999999999998E-4</v>
      </c>
      <c r="B222" s="7">
        <f t="shared" si="52"/>
        <v>2.2899999999999998E-4</v>
      </c>
      <c r="C222"/>
      <c r="D222"/>
      <c r="E222"/>
      <c r="F222" s="26">
        <f t="shared" si="53"/>
        <v>0</v>
      </c>
      <c r="G222" s="26">
        <f t="shared" si="54"/>
        <v>0</v>
      </c>
      <c r="H222" s="8">
        <v>0</v>
      </c>
      <c r="I222" s="8">
        <v>0</v>
      </c>
      <c r="J222" s="8">
        <v>0</v>
      </c>
      <c r="K222" s="9">
        <f t="shared" si="55"/>
        <v>0</v>
      </c>
      <c r="L222" s="9">
        <f t="shared" si="56"/>
        <v>0</v>
      </c>
      <c r="M222" s="9">
        <f t="shared" si="57"/>
        <v>0</v>
      </c>
      <c r="N222" s="9">
        <f t="shared" si="67"/>
        <v>0</v>
      </c>
      <c r="O222" s="9">
        <f t="shared" si="59"/>
        <v>0</v>
      </c>
      <c r="P222" s="8">
        <f t="shared" si="60"/>
        <v>0</v>
      </c>
      <c r="Q222" s="9">
        <f t="shared" si="61"/>
        <v>0</v>
      </c>
      <c r="R222" s="7">
        <f t="shared" si="62"/>
        <v>0</v>
      </c>
      <c r="S222" s="8">
        <f t="shared" si="63"/>
        <v>0</v>
      </c>
      <c r="T222" s="9">
        <f t="shared" si="64"/>
        <v>0</v>
      </c>
      <c r="U222" s="9">
        <f t="shared" si="65"/>
        <v>0</v>
      </c>
      <c r="V222" s="1">
        <f t="shared" si="66"/>
        <v>0</v>
      </c>
    </row>
    <row r="223" spans="1:22">
      <c r="A223" s="105">
        <v>2.2999999999999998E-4</v>
      </c>
      <c r="B223" s="7">
        <f t="shared" si="52"/>
        <v>2.2999999999999998E-4</v>
      </c>
      <c r="C223"/>
      <c r="D223"/>
      <c r="E223"/>
      <c r="F223" s="26">
        <f t="shared" si="53"/>
        <v>0</v>
      </c>
      <c r="G223" s="26">
        <f t="shared" si="54"/>
        <v>0</v>
      </c>
      <c r="H223" s="8">
        <v>0</v>
      </c>
      <c r="I223" s="8">
        <v>0</v>
      </c>
      <c r="J223" s="8">
        <v>0</v>
      </c>
      <c r="K223" s="9">
        <f t="shared" si="55"/>
        <v>0</v>
      </c>
      <c r="L223" s="9">
        <f t="shared" si="56"/>
        <v>0</v>
      </c>
      <c r="M223" s="9">
        <f t="shared" si="57"/>
        <v>0</v>
      </c>
      <c r="N223" s="9">
        <f t="shared" si="67"/>
        <v>0</v>
      </c>
      <c r="O223" s="9">
        <f t="shared" si="59"/>
        <v>0</v>
      </c>
      <c r="P223" s="8">
        <f t="shared" si="60"/>
        <v>0</v>
      </c>
      <c r="Q223" s="9">
        <f t="shared" si="61"/>
        <v>0</v>
      </c>
      <c r="R223" s="7">
        <f t="shared" si="62"/>
        <v>0</v>
      </c>
      <c r="S223" s="8">
        <f t="shared" si="63"/>
        <v>0</v>
      </c>
      <c r="T223" s="9">
        <f t="shared" si="64"/>
        <v>0</v>
      </c>
      <c r="U223" s="9">
        <f t="shared" si="65"/>
        <v>0</v>
      </c>
      <c r="V223" s="1">
        <f t="shared" si="66"/>
        <v>0</v>
      </c>
    </row>
    <row r="224" spans="1:22">
      <c r="A224" s="105">
        <v>2.3099999999999998E-4</v>
      </c>
      <c r="B224" s="7">
        <f t="shared" si="52"/>
        <v>7661.3758923756614</v>
      </c>
      <c r="C224" t="s">
        <v>198</v>
      </c>
      <c r="D224" t="s">
        <v>153</v>
      </c>
      <c r="E224" t="s">
        <v>199</v>
      </c>
      <c r="F224" s="26">
        <f t="shared" si="53"/>
        <v>1</v>
      </c>
      <c r="G224" s="26">
        <f t="shared" si="54"/>
        <v>1</v>
      </c>
      <c r="H224" s="8">
        <v>0</v>
      </c>
      <c r="I224" s="8">
        <v>0</v>
      </c>
      <c r="J224" s="8">
        <v>0</v>
      </c>
      <c r="K224" s="9">
        <f t="shared" si="55"/>
        <v>0</v>
      </c>
      <c r="L224" s="9">
        <f t="shared" si="56"/>
        <v>0</v>
      </c>
      <c r="M224" s="9">
        <f t="shared" si="57"/>
        <v>0</v>
      </c>
      <c r="N224" s="9">
        <f t="shared" si="67"/>
        <v>0</v>
      </c>
      <c r="O224" s="9">
        <f t="shared" si="59"/>
        <v>7661.3756613756614</v>
      </c>
      <c r="P224" s="8">
        <f t="shared" si="60"/>
        <v>0</v>
      </c>
      <c r="Q224" s="9">
        <f t="shared" si="61"/>
        <v>0</v>
      </c>
      <c r="R224" s="7">
        <f t="shared" si="62"/>
        <v>0</v>
      </c>
      <c r="S224" s="8">
        <f t="shared" si="63"/>
        <v>0</v>
      </c>
      <c r="T224" s="9">
        <f t="shared" si="64"/>
        <v>7661.3756613756614</v>
      </c>
      <c r="U224" s="9">
        <f t="shared" si="65"/>
        <v>0</v>
      </c>
      <c r="V224" s="1">
        <f t="shared" si="66"/>
        <v>7661.3756613756614</v>
      </c>
    </row>
    <row r="225" spans="1:22">
      <c r="A225" s="105">
        <v>2.32E-4</v>
      </c>
      <c r="B225" s="7">
        <f t="shared" si="52"/>
        <v>2.32E-4</v>
      </c>
      <c r="C225"/>
      <c r="D225"/>
      <c r="E225"/>
      <c r="F225" s="26">
        <f t="shared" si="53"/>
        <v>0</v>
      </c>
      <c r="G225" s="26">
        <f t="shared" si="54"/>
        <v>0</v>
      </c>
      <c r="H225" s="8">
        <v>0</v>
      </c>
      <c r="I225" s="8">
        <v>0</v>
      </c>
      <c r="J225" s="8">
        <v>0</v>
      </c>
      <c r="K225" s="9">
        <f t="shared" si="55"/>
        <v>0</v>
      </c>
      <c r="L225" s="9">
        <f t="shared" si="56"/>
        <v>0</v>
      </c>
      <c r="M225" s="9">
        <f t="shared" si="57"/>
        <v>0</v>
      </c>
      <c r="N225" s="9">
        <f t="shared" si="67"/>
        <v>0</v>
      </c>
      <c r="O225" s="9">
        <f t="shared" si="59"/>
        <v>0</v>
      </c>
      <c r="P225" s="8">
        <f t="shared" si="60"/>
        <v>0</v>
      </c>
      <c r="Q225" s="9">
        <f t="shared" si="61"/>
        <v>0</v>
      </c>
      <c r="R225" s="7">
        <f t="shared" si="62"/>
        <v>0</v>
      </c>
      <c r="S225" s="8">
        <f t="shared" si="63"/>
        <v>0</v>
      </c>
      <c r="T225" s="9">
        <f t="shared" si="64"/>
        <v>0</v>
      </c>
      <c r="U225" s="9">
        <f t="shared" si="65"/>
        <v>0</v>
      </c>
      <c r="V225" s="1">
        <f t="shared" si="66"/>
        <v>0</v>
      </c>
    </row>
    <row r="226" spans="1:22">
      <c r="A226" s="105">
        <v>2.33E-4</v>
      </c>
      <c r="B226" s="7">
        <f t="shared" si="52"/>
        <v>22896.877758904848</v>
      </c>
      <c r="C226" t="s">
        <v>200</v>
      </c>
      <c r="D226" t="s">
        <v>153</v>
      </c>
      <c r="E226" t="s">
        <v>119</v>
      </c>
      <c r="F226" s="26">
        <f t="shared" si="53"/>
        <v>4</v>
      </c>
      <c r="G226" s="26">
        <f t="shared" si="54"/>
        <v>3</v>
      </c>
      <c r="H226" s="8">
        <v>0</v>
      </c>
      <c r="I226" s="8">
        <v>0</v>
      </c>
      <c r="J226" s="8">
        <v>0</v>
      </c>
      <c r="K226" s="9">
        <f t="shared" si="55"/>
        <v>7252.7472527473456</v>
      </c>
      <c r="L226" s="9">
        <f t="shared" si="56"/>
        <v>7710.7364685004432</v>
      </c>
      <c r="M226" s="9">
        <f t="shared" si="57"/>
        <v>7775.7009345794304</v>
      </c>
      <c r="N226" s="9">
        <f t="shared" si="67"/>
        <v>0</v>
      </c>
      <c r="O226" s="9">
        <f t="shared" si="59"/>
        <v>7410.4401228249735</v>
      </c>
      <c r="P226" s="8">
        <f t="shared" si="60"/>
        <v>0</v>
      </c>
      <c r="Q226" s="9">
        <f t="shared" si="61"/>
        <v>7410.4401228249735</v>
      </c>
      <c r="R226" s="7">
        <f t="shared" si="62"/>
        <v>7410.4401228249735</v>
      </c>
      <c r="S226" s="8">
        <f t="shared" si="63"/>
        <v>0</v>
      </c>
      <c r="T226" s="9">
        <f t="shared" si="64"/>
        <v>7775.7009345794304</v>
      </c>
      <c r="U226" s="9">
        <f t="shared" si="65"/>
        <v>7710.7364685004432</v>
      </c>
      <c r="V226" s="1">
        <f t="shared" si="66"/>
        <v>22896.877525904849</v>
      </c>
    </row>
    <row r="227" spans="1:22">
      <c r="A227" s="105">
        <v>2.34E-4</v>
      </c>
      <c r="B227" s="7">
        <f t="shared" si="52"/>
        <v>2.34E-4</v>
      </c>
      <c r="C227"/>
      <c r="D227"/>
      <c r="E227"/>
      <c r="F227" s="26">
        <f t="shared" si="53"/>
        <v>0</v>
      </c>
      <c r="G227" s="26">
        <f t="shared" si="54"/>
        <v>0</v>
      </c>
      <c r="H227" s="8">
        <v>0</v>
      </c>
      <c r="I227" s="8">
        <v>0</v>
      </c>
      <c r="J227" s="8">
        <v>0</v>
      </c>
      <c r="K227" s="9">
        <f t="shared" si="55"/>
        <v>0</v>
      </c>
      <c r="L227" s="9">
        <f t="shared" si="56"/>
        <v>0</v>
      </c>
      <c r="M227" s="9">
        <f t="shared" si="57"/>
        <v>0</v>
      </c>
      <c r="N227" s="9">
        <f t="shared" si="67"/>
        <v>0</v>
      </c>
      <c r="O227" s="9">
        <f t="shared" si="59"/>
        <v>0</v>
      </c>
      <c r="P227" s="8">
        <f t="shared" si="60"/>
        <v>0</v>
      </c>
      <c r="Q227" s="9">
        <f t="shared" si="61"/>
        <v>0</v>
      </c>
      <c r="R227" s="7">
        <f t="shared" si="62"/>
        <v>0</v>
      </c>
      <c r="S227" s="8">
        <f t="shared" si="63"/>
        <v>0</v>
      </c>
      <c r="T227" s="9">
        <f t="shared" si="64"/>
        <v>0</v>
      </c>
      <c r="U227" s="9">
        <f t="shared" si="65"/>
        <v>0</v>
      </c>
      <c r="V227" s="1">
        <f t="shared" si="66"/>
        <v>0</v>
      </c>
    </row>
    <row r="228" spans="1:22">
      <c r="A228" s="105">
        <v>2.3499999999999999E-4</v>
      </c>
      <c r="B228" s="7">
        <f t="shared" si="52"/>
        <v>26003.723287903449</v>
      </c>
      <c r="C228" t="s">
        <v>201</v>
      </c>
      <c r="D228" t="s">
        <v>153</v>
      </c>
      <c r="E228" t="s">
        <v>202</v>
      </c>
      <c r="F228" s="26">
        <f t="shared" si="53"/>
        <v>3</v>
      </c>
      <c r="G228" s="26">
        <f t="shared" si="54"/>
        <v>3</v>
      </c>
      <c r="H228" s="8">
        <v>0</v>
      </c>
      <c r="I228" s="8">
        <v>0</v>
      </c>
      <c r="J228" s="8">
        <v>0</v>
      </c>
      <c r="K228" s="9">
        <f t="shared" si="55"/>
        <v>8655.7377049181359</v>
      </c>
      <c r="L228" s="9">
        <f t="shared" si="56"/>
        <v>8681.318681318684</v>
      </c>
      <c r="M228" s="9">
        <f t="shared" si="57"/>
        <v>8666.666666666626</v>
      </c>
      <c r="N228" s="9">
        <f t="shared" si="67"/>
        <v>0</v>
      </c>
      <c r="O228" s="9">
        <f t="shared" si="59"/>
        <v>0</v>
      </c>
      <c r="P228" s="8">
        <f t="shared" si="60"/>
        <v>0</v>
      </c>
      <c r="Q228" s="9">
        <f t="shared" si="61"/>
        <v>8655.7377049181359</v>
      </c>
      <c r="R228" s="7">
        <f t="shared" si="62"/>
        <v>8655.7377049181359</v>
      </c>
      <c r="S228" s="8">
        <f t="shared" si="63"/>
        <v>0</v>
      </c>
      <c r="T228" s="9">
        <f t="shared" si="64"/>
        <v>8681.318681318684</v>
      </c>
      <c r="U228" s="9">
        <f t="shared" si="65"/>
        <v>8666.666666666626</v>
      </c>
      <c r="V228" s="1">
        <f t="shared" si="66"/>
        <v>26003.72305290345</v>
      </c>
    </row>
    <row r="229" spans="1:22">
      <c r="A229" s="105">
        <v>2.3599999999999999E-4</v>
      </c>
      <c r="B229" s="7">
        <f t="shared" si="52"/>
        <v>2.3599999999999999E-4</v>
      </c>
      <c r="F229" s="26">
        <f t="shared" si="53"/>
        <v>0</v>
      </c>
      <c r="G229" s="26">
        <f t="shared" si="54"/>
        <v>0</v>
      </c>
      <c r="H229" s="8">
        <v>0</v>
      </c>
      <c r="I229" s="8">
        <v>0</v>
      </c>
      <c r="J229" s="8">
        <v>0</v>
      </c>
      <c r="K229" s="9">
        <f t="shared" si="55"/>
        <v>0</v>
      </c>
      <c r="L229" s="9">
        <f t="shared" si="56"/>
        <v>0</v>
      </c>
      <c r="M229" s="9">
        <f t="shared" si="57"/>
        <v>0</v>
      </c>
      <c r="N229" s="9">
        <f t="shared" si="67"/>
        <v>0</v>
      </c>
      <c r="O229" s="9">
        <f t="shared" si="59"/>
        <v>0</v>
      </c>
      <c r="P229" s="8">
        <f t="shared" si="60"/>
        <v>0</v>
      </c>
      <c r="Q229" s="9">
        <f t="shared" si="61"/>
        <v>0</v>
      </c>
      <c r="R229" s="7">
        <f t="shared" si="62"/>
        <v>0</v>
      </c>
      <c r="S229" s="8">
        <f t="shared" si="63"/>
        <v>0</v>
      </c>
      <c r="T229" s="9">
        <f t="shared" si="64"/>
        <v>0</v>
      </c>
      <c r="U229" s="9">
        <f t="shared" si="65"/>
        <v>0</v>
      </c>
      <c r="V229" s="1">
        <f t="shared" si="66"/>
        <v>0</v>
      </c>
    </row>
    <row r="230" spans="1:22">
      <c r="A230" s="105">
        <v>2.3699999999999999E-4</v>
      </c>
      <c r="B230" s="7">
        <f t="shared" si="52"/>
        <v>2.3699999999999999E-4</v>
      </c>
      <c r="F230" s="26">
        <f t="shared" si="53"/>
        <v>0</v>
      </c>
      <c r="G230" s="26">
        <f t="shared" si="54"/>
        <v>0</v>
      </c>
      <c r="H230" s="8">
        <v>0</v>
      </c>
      <c r="I230" s="8">
        <v>0</v>
      </c>
      <c r="J230" s="8">
        <v>0</v>
      </c>
      <c r="K230" s="9">
        <f t="shared" si="55"/>
        <v>0</v>
      </c>
      <c r="L230" s="9">
        <f t="shared" si="56"/>
        <v>0</v>
      </c>
      <c r="M230" s="9">
        <f t="shared" si="57"/>
        <v>0</v>
      </c>
      <c r="N230" s="9">
        <f t="shared" si="67"/>
        <v>0</v>
      </c>
      <c r="O230" s="9">
        <f t="shared" si="59"/>
        <v>0</v>
      </c>
      <c r="P230" s="8">
        <f t="shared" si="60"/>
        <v>0</v>
      </c>
      <c r="Q230" s="9">
        <f t="shared" si="61"/>
        <v>0</v>
      </c>
      <c r="R230" s="7">
        <f t="shared" si="62"/>
        <v>0</v>
      </c>
      <c r="S230" s="8">
        <f t="shared" si="63"/>
        <v>0</v>
      </c>
      <c r="T230" s="9">
        <f t="shared" si="64"/>
        <v>0</v>
      </c>
      <c r="U230" s="9">
        <f t="shared" si="65"/>
        <v>0</v>
      </c>
      <c r="V230" s="1">
        <f t="shared" si="66"/>
        <v>0</v>
      </c>
    </row>
    <row r="231" spans="1:22">
      <c r="A231" s="105">
        <v>2.3799999999999998E-4</v>
      </c>
      <c r="B231" s="7">
        <f t="shared" ref="B231:B246" si="68">V231+A231</f>
        <v>2.3799999999999998E-4</v>
      </c>
      <c r="F231" s="26">
        <f t="shared" ref="F231:F246" si="69">COUNTIF(H231:O231,"&gt;1")</f>
        <v>0</v>
      </c>
      <c r="G231" s="26">
        <f t="shared" si="54"/>
        <v>0</v>
      </c>
      <c r="H231" s="8">
        <v>0</v>
      </c>
      <c r="I231" s="8">
        <v>0</v>
      </c>
      <c r="J231" s="8">
        <v>0</v>
      </c>
      <c r="K231" s="9">
        <f t="shared" si="55"/>
        <v>0</v>
      </c>
      <c r="L231" s="9">
        <f t="shared" si="56"/>
        <v>0</v>
      </c>
      <c r="M231" s="9">
        <f t="shared" si="57"/>
        <v>0</v>
      </c>
      <c r="N231" s="9">
        <f t="shared" ref="N231:N246" si="70">IF(ISERROR(VLOOKUP($C231,_Tri6,5,FALSE)),0,(VLOOKUP($C231,_Tri6,5,FALSE)))</f>
        <v>0</v>
      </c>
      <c r="O231" s="9">
        <f t="shared" si="59"/>
        <v>0</v>
      </c>
      <c r="P231" s="8">
        <f t="shared" ref="P231:P246" si="71">LARGE(H231:J231,2)</f>
        <v>0</v>
      </c>
      <c r="Q231" s="9">
        <f t="shared" ref="Q231:Q246" si="72">LARGE(K231:O231,3)</f>
        <v>0</v>
      </c>
      <c r="R231" s="7">
        <f t="shared" ref="R231:R246" si="73">LARGE(P231:Q231,1)</f>
        <v>0</v>
      </c>
      <c r="S231" s="8">
        <f t="shared" ref="S231:S246" si="74">LARGE(H231:J231,1)</f>
        <v>0</v>
      </c>
      <c r="T231" s="9">
        <f t="shared" ref="T231:T246" si="75">LARGE(K231:O231,1)</f>
        <v>0</v>
      </c>
      <c r="U231" s="9">
        <f t="shared" ref="U231:U246" si="76">LARGE(K231:O231,2)</f>
        <v>0</v>
      </c>
      <c r="V231" s="1">
        <f t="shared" si="66"/>
        <v>0</v>
      </c>
    </row>
    <row r="232" spans="1:22">
      <c r="A232" s="105">
        <v>2.3899999999999998E-4</v>
      </c>
      <c r="B232" s="7">
        <f t="shared" si="68"/>
        <v>2.3899999999999998E-4</v>
      </c>
      <c r="F232" s="26">
        <f t="shared" si="69"/>
        <v>0</v>
      </c>
      <c r="G232" s="26">
        <f t="shared" si="54"/>
        <v>0</v>
      </c>
      <c r="H232" s="8">
        <v>0</v>
      </c>
      <c r="I232" s="8">
        <v>0</v>
      </c>
      <c r="J232" s="8">
        <v>0</v>
      </c>
      <c r="K232" s="9">
        <f t="shared" si="55"/>
        <v>0</v>
      </c>
      <c r="L232" s="9">
        <f t="shared" si="56"/>
        <v>0</v>
      </c>
      <c r="M232" s="9">
        <f t="shared" si="57"/>
        <v>0</v>
      </c>
      <c r="N232" s="9">
        <f t="shared" si="70"/>
        <v>0</v>
      </c>
      <c r="O232" s="9">
        <f t="shared" si="59"/>
        <v>0</v>
      </c>
      <c r="P232" s="8">
        <f t="shared" si="71"/>
        <v>0</v>
      </c>
      <c r="Q232" s="9">
        <f t="shared" si="72"/>
        <v>0</v>
      </c>
      <c r="R232" s="7">
        <f t="shared" si="73"/>
        <v>0</v>
      </c>
      <c r="S232" s="8">
        <f t="shared" si="74"/>
        <v>0</v>
      </c>
      <c r="T232" s="9">
        <f t="shared" si="75"/>
        <v>0</v>
      </c>
      <c r="U232" s="9">
        <f t="shared" si="76"/>
        <v>0</v>
      </c>
      <c r="V232" s="1">
        <f t="shared" si="66"/>
        <v>0</v>
      </c>
    </row>
    <row r="233" spans="1:22">
      <c r="A233" s="105">
        <v>2.3999999999999998E-4</v>
      </c>
      <c r="B233" s="7">
        <f t="shared" si="68"/>
        <v>2.3999999999999998E-4</v>
      </c>
      <c r="F233" s="26">
        <f t="shared" si="69"/>
        <v>0</v>
      </c>
      <c r="G233" s="26">
        <f t="shared" si="54"/>
        <v>0</v>
      </c>
      <c r="H233" s="8">
        <v>0</v>
      </c>
      <c r="I233" s="8">
        <v>0</v>
      </c>
      <c r="J233" s="8">
        <v>0</v>
      </c>
      <c r="K233" s="9">
        <f t="shared" si="55"/>
        <v>0</v>
      </c>
      <c r="L233" s="9">
        <f t="shared" si="56"/>
        <v>0</v>
      </c>
      <c r="M233" s="9">
        <f t="shared" si="57"/>
        <v>0</v>
      </c>
      <c r="N233" s="9">
        <f t="shared" si="70"/>
        <v>0</v>
      </c>
      <c r="O233" s="9">
        <f t="shared" si="59"/>
        <v>0</v>
      </c>
      <c r="P233" s="8">
        <f t="shared" si="71"/>
        <v>0</v>
      </c>
      <c r="Q233" s="9">
        <f t="shared" si="72"/>
        <v>0</v>
      </c>
      <c r="R233" s="7">
        <f t="shared" si="73"/>
        <v>0</v>
      </c>
      <c r="S233" s="8">
        <f t="shared" si="74"/>
        <v>0</v>
      </c>
      <c r="T233" s="9">
        <f t="shared" si="75"/>
        <v>0</v>
      </c>
      <c r="U233" s="9">
        <f t="shared" si="76"/>
        <v>0</v>
      </c>
      <c r="V233" s="1">
        <f t="shared" si="66"/>
        <v>0</v>
      </c>
    </row>
    <row r="234" spans="1:22">
      <c r="A234" s="105">
        <v>2.4099999999999998E-4</v>
      </c>
      <c r="B234" s="7">
        <f t="shared" si="68"/>
        <v>2.4099999999999998E-4</v>
      </c>
      <c r="F234" s="26">
        <f t="shared" si="69"/>
        <v>0</v>
      </c>
      <c r="G234" s="26">
        <f t="shared" si="54"/>
        <v>0</v>
      </c>
      <c r="H234" s="8">
        <v>0</v>
      </c>
      <c r="I234" s="8">
        <v>0</v>
      </c>
      <c r="J234" s="8">
        <v>0</v>
      </c>
      <c r="K234" s="9">
        <f t="shared" si="55"/>
        <v>0</v>
      </c>
      <c r="L234" s="9">
        <f t="shared" si="56"/>
        <v>0</v>
      </c>
      <c r="M234" s="9">
        <f t="shared" si="57"/>
        <v>0</v>
      </c>
      <c r="N234" s="9">
        <f t="shared" si="70"/>
        <v>0</v>
      </c>
      <c r="O234" s="9">
        <f t="shared" si="59"/>
        <v>0</v>
      </c>
      <c r="P234" s="8">
        <f t="shared" si="71"/>
        <v>0</v>
      </c>
      <c r="Q234" s="9">
        <f t="shared" si="72"/>
        <v>0</v>
      </c>
      <c r="R234" s="7">
        <f t="shared" si="73"/>
        <v>0</v>
      </c>
      <c r="S234" s="8">
        <f t="shared" si="74"/>
        <v>0</v>
      </c>
      <c r="T234" s="9">
        <f t="shared" si="75"/>
        <v>0</v>
      </c>
      <c r="U234" s="9">
        <f t="shared" si="76"/>
        <v>0</v>
      </c>
      <c r="V234" s="1">
        <f t="shared" si="66"/>
        <v>0</v>
      </c>
    </row>
    <row r="235" spans="1:22">
      <c r="A235" s="105">
        <v>2.42E-4</v>
      </c>
      <c r="B235" s="7">
        <f t="shared" si="68"/>
        <v>2.42E-4</v>
      </c>
      <c r="F235" s="26">
        <f t="shared" si="69"/>
        <v>0</v>
      </c>
      <c r="G235" s="26">
        <f t="shared" si="54"/>
        <v>0</v>
      </c>
      <c r="H235" s="8">
        <v>0</v>
      </c>
      <c r="I235" s="8">
        <v>0</v>
      </c>
      <c r="J235" s="8">
        <v>0</v>
      </c>
      <c r="K235" s="9">
        <f t="shared" si="55"/>
        <v>0</v>
      </c>
      <c r="L235" s="9">
        <f t="shared" si="56"/>
        <v>0</v>
      </c>
      <c r="M235" s="9">
        <f t="shared" si="57"/>
        <v>0</v>
      </c>
      <c r="N235" s="9">
        <f t="shared" si="70"/>
        <v>0</v>
      </c>
      <c r="O235" s="9">
        <f t="shared" si="59"/>
        <v>0</v>
      </c>
      <c r="P235" s="8">
        <f t="shared" si="71"/>
        <v>0</v>
      </c>
      <c r="Q235" s="9">
        <f t="shared" si="72"/>
        <v>0</v>
      </c>
      <c r="R235" s="7">
        <f t="shared" si="73"/>
        <v>0</v>
      </c>
      <c r="S235" s="8">
        <f t="shared" si="74"/>
        <v>0</v>
      </c>
      <c r="T235" s="9">
        <f t="shared" si="75"/>
        <v>0</v>
      </c>
      <c r="U235" s="9">
        <f t="shared" si="76"/>
        <v>0</v>
      </c>
      <c r="V235" s="1">
        <f t="shared" si="66"/>
        <v>0</v>
      </c>
    </row>
    <row r="236" spans="1:22">
      <c r="A236" s="105">
        <v>2.43E-4</v>
      </c>
      <c r="B236" s="7">
        <f t="shared" si="68"/>
        <v>2.43E-4</v>
      </c>
      <c r="F236" s="26">
        <f t="shared" si="69"/>
        <v>0</v>
      </c>
      <c r="G236" s="26">
        <f t="shared" si="54"/>
        <v>0</v>
      </c>
      <c r="H236" s="8">
        <v>0</v>
      </c>
      <c r="I236" s="8">
        <v>0</v>
      </c>
      <c r="J236" s="8">
        <v>0</v>
      </c>
      <c r="K236" s="9">
        <f t="shared" si="55"/>
        <v>0</v>
      </c>
      <c r="L236" s="9">
        <f t="shared" si="56"/>
        <v>0</v>
      </c>
      <c r="M236" s="9">
        <f t="shared" si="57"/>
        <v>0</v>
      </c>
      <c r="N236" s="9">
        <f t="shared" si="70"/>
        <v>0</v>
      </c>
      <c r="O236" s="9">
        <f t="shared" si="59"/>
        <v>0</v>
      </c>
      <c r="P236" s="8">
        <f t="shared" si="71"/>
        <v>0</v>
      </c>
      <c r="Q236" s="9">
        <f t="shared" si="72"/>
        <v>0</v>
      </c>
      <c r="R236" s="7">
        <f t="shared" si="73"/>
        <v>0</v>
      </c>
      <c r="S236" s="8">
        <f t="shared" si="74"/>
        <v>0</v>
      </c>
      <c r="T236" s="9">
        <f t="shared" si="75"/>
        <v>0</v>
      </c>
      <c r="U236" s="9">
        <f t="shared" si="76"/>
        <v>0</v>
      </c>
      <c r="V236" s="1">
        <f t="shared" si="66"/>
        <v>0</v>
      </c>
    </row>
    <row r="237" spans="1:22">
      <c r="A237" s="105">
        <v>2.4399999999999999E-4</v>
      </c>
      <c r="B237" s="7">
        <f t="shared" si="68"/>
        <v>2.4399999999999999E-4</v>
      </c>
      <c r="F237" s="26">
        <f t="shared" si="69"/>
        <v>0</v>
      </c>
      <c r="G237" s="26">
        <f t="shared" si="54"/>
        <v>0</v>
      </c>
      <c r="H237" s="8">
        <v>0</v>
      </c>
      <c r="I237" s="8">
        <v>0</v>
      </c>
      <c r="J237" s="8">
        <v>0</v>
      </c>
      <c r="K237" s="9">
        <f t="shared" si="55"/>
        <v>0</v>
      </c>
      <c r="L237" s="9">
        <f t="shared" si="56"/>
        <v>0</v>
      </c>
      <c r="M237" s="9">
        <f t="shared" si="57"/>
        <v>0</v>
      </c>
      <c r="N237" s="9">
        <f t="shared" si="70"/>
        <v>0</v>
      </c>
      <c r="O237" s="9">
        <f t="shared" si="59"/>
        <v>0</v>
      </c>
      <c r="P237" s="8">
        <f t="shared" si="71"/>
        <v>0</v>
      </c>
      <c r="Q237" s="9">
        <f t="shared" si="72"/>
        <v>0</v>
      </c>
      <c r="R237" s="7">
        <f t="shared" si="73"/>
        <v>0</v>
      </c>
      <c r="S237" s="8">
        <f t="shared" si="74"/>
        <v>0</v>
      </c>
      <c r="T237" s="9">
        <f t="shared" si="75"/>
        <v>0</v>
      </c>
      <c r="U237" s="9">
        <f t="shared" si="76"/>
        <v>0</v>
      </c>
      <c r="V237" s="1">
        <f t="shared" si="66"/>
        <v>0</v>
      </c>
    </row>
    <row r="238" spans="1:22">
      <c r="A238" s="105">
        <v>2.4499999999999999E-4</v>
      </c>
      <c r="B238" s="7">
        <f t="shared" si="68"/>
        <v>2.4499999999999999E-4</v>
      </c>
      <c r="F238" s="26">
        <f t="shared" si="69"/>
        <v>0</v>
      </c>
      <c r="G238" s="26">
        <f t="shared" si="54"/>
        <v>0</v>
      </c>
      <c r="H238" s="8">
        <v>0</v>
      </c>
      <c r="I238" s="8">
        <v>0</v>
      </c>
      <c r="J238" s="8">
        <v>0</v>
      </c>
      <c r="K238" s="9">
        <f t="shared" si="55"/>
        <v>0</v>
      </c>
      <c r="L238" s="9">
        <f t="shared" si="56"/>
        <v>0</v>
      </c>
      <c r="M238" s="9">
        <f t="shared" si="57"/>
        <v>0</v>
      </c>
      <c r="N238" s="9">
        <f t="shared" si="70"/>
        <v>0</v>
      </c>
      <c r="O238" s="9">
        <f t="shared" si="59"/>
        <v>0</v>
      </c>
      <c r="P238" s="8">
        <f t="shared" si="71"/>
        <v>0</v>
      </c>
      <c r="Q238" s="9">
        <f t="shared" si="72"/>
        <v>0</v>
      </c>
      <c r="R238" s="7">
        <f t="shared" si="73"/>
        <v>0</v>
      </c>
      <c r="S238" s="8">
        <f t="shared" si="74"/>
        <v>0</v>
      </c>
      <c r="T238" s="9">
        <f t="shared" si="75"/>
        <v>0</v>
      </c>
      <c r="U238" s="9">
        <f t="shared" si="76"/>
        <v>0</v>
      </c>
      <c r="V238" s="1">
        <f t="shared" si="66"/>
        <v>0</v>
      </c>
    </row>
    <row r="239" spans="1:22">
      <c r="A239" s="105">
        <v>2.4600000000000002E-4</v>
      </c>
      <c r="B239" s="7">
        <f t="shared" si="68"/>
        <v>2.4600000000000002E-4</v>
      </c>
      <c r="F239" s="26">
        <f t="shared" si="69"/>
        <v>0</v>
      </c>
      <c r="G239" s="26">
        <f t="shared" si="54"/>
        <v>0</v>
      </c>
      <c r="H239" s="8">
        <v>0</v>
      </c>
      <c r="I239" s="8">
        <v>0</v>
      </c>
      <c r="J239" s="8">
        <v>0</v>
      </c>
      <c r="K239" s="9">
        <f t="shared" si="55"/>
        <v>0</v>
      </c>
      <c r="L239" s="9">
        <f t="shared" si="56"/>
        <v>0</v>
      </c>
      <c r="M239" s="9">
        <f t="shared" si="57"/>
        <v>0</v>
      </c>
      <c r="N239" s="9">
        <f t="shared" si="70"/>
        <v>0</v>
      </c>
      <c r="O239" s="9">
        <f t="shared" si="59"/>
        <v>0</v>
      </c>
      <c r="P239" s="8">
        <f t="shared" si="71"/>
        <v>0</v>
      </c>
      <c r="Q239" s="9">
        <f t="shared" si="72"/>
        <v>0</v>
      </c>
      <c r="R239" s="7">
        <f t="shared" si="73"/>
        <v>0</v>
      </c>
      <c r="S239" s="8">
        <f t="shared" si="74"/>
        <v>0</v>
      </c>
      <c r="T239" s="9">
        <f t="shared" si="75"/>
        <v>0</v>
      </c>
      <c r="U239" s="9">
        <f t="shared" si="76"/>
        <v>0</v>
      </c>
      <c r="V239" s="1">
        <f t="shared" si="66"/>
        <v>0</v>
      </c>
    </row>
    <row r="240" spans="1:22">
      <c r="A240" s="105">
        <v>2.4699999999999999E-4</v>
      </c>
      <c r="B240" s="7">
        <f t="shared" si="68"/>
        <v>2.4699999999999999E-4</v>
      </c>
      <c r="F240" s="26">
        <f t="shared" si="69"/>
        <v>0</v>
      </c>
      <c r="G240" s="26">
        <f t="shared" si="54"/>
        <v>0</v>
      </c>
      <c r="H240" s="8">
        <v>0</v>
      </c>
      <c r="I240" s="8">
        <v>0</v>
      </c>
      <c r="J240" s="8">
        <v>0</v>
      </c>
      <c r="K240" s="9">
        <f t="shared" si="55"/>
        <v>0</v>
      </c>
      <c r="L240" s="9">
        <f t="shared" si="56"/>
        <v>0</v>
      </c>
      <c r="M240" s="9">
        <f t="shared" si="57"/>
        <v>0</v>
      </c>
      <c r="N240" s="9">
        <f t="shared" si="70"/>
        <v>0</v>
      </c>
      <c r="O240" s="9">
        <f t="shared" si="59"/>
        <v>0</v>
      </c>
      <c r="P240" s="8">
        <f t="shared" si="71"/>
        <v>0</v>
      </c>
      <c r="Q240" s="9">
        <f t="shared" si="72"/>
        <v>0</v>
      </c>
      <c r="R240" s="7">
        <f t="shared" si="73"/>
        <v>0</v>
      </c>
      <c r="S240" s="8">
        <f t="shared" si="74"/>
        <v>0</v>
      </c>
      <c r="T240" s="9">
        <f t="shared" si="75"/>
        <v>0</v>
      </c>
      <c r="U240" s="9">
        <f t="shared" si="76"/>
        <v>0</v>
      </c>
      <c r="V240" s="1">
        <f t="shared" si="66"/>
        <v>0</v>
      </c>
    </row>
    <row r="241" spans="1:33">
      <c r="A241" s="105">
        <v>2.4800000000000001E-4</v>
      </c>
      <c r="B241" s="7">
        <f t="shared" si="68"/>
        <v>2.4800000000000001E-4</v>
      </c>
      <c r="F241" s="26">
        <f t="shared" si="69"/>
        <v>0</v>
      </c>
      <c r="G241" s="26">
        <f t="shared" si="54"/>
        <v>0</v>
      </c>
      <c r="H241" s="8">
        <v>0</v>
      </c>
      <c r="I241" s="8">
        <v>0</v>
      </c>
      <c r="J241" s="8">
        <v>0</v>
      </c>
      <c r="K241" s="9">
        <f t="shared" si="55"/>
        <v>0</v>
      </c>
      <c r="L241" s="9">
        <f t="shared" si="56"/>
        <v>0</v>
      </c>
      <c r="M241" s="9">
        <f t="shared" si="57"/>
        <v>0</v>
      </c>
      <c r="N241" s="9">
        <f t="shared" si="70"/>
        <v>0</v>
      </c>
      <c r="O241" s="9">
        <f t="shared" si="59"/>
        <v>0</v>
      </c>
      <c r="P241" s="8">
        <f t="shared" si="71"/>
        <v>0</v>
      </c>
      <c r="Q241" s="9">
        <f t="shared" si="72"/>
        <v>0</v>
      </c>
      <c r="R241" s="7">
        <f t="shared" si="73"/>
        <v>0</v>
      </c>
      <c r="S241" s="8">
        <f t="shared" si="74"/>
        <v>0</v>
      </c>
      <c r="T241" s="9">
        <f t="shared" si="75"/>
        <v>0</v>
      </c>
      <c r="U241" s="9">
        <f t="shared" si="76"/>
        <v>0</v>
      </c>
      <c r="V241" s="1">
        <f t="shared" si="66"/>
        <v>0</v>
      </c>
    </row>
    <row r="242" spans="1:33">
      <c r="A242" s="105">
        <v>2.4899999999999998E-4</v>
      </c>
      <c r="B242" s="7">
        <f t="shared" si="68"/>
        <v>2.4899999999999998E-4</v>
      </c>
      <c r="F242" s="26">
        <f t="shared" si="69"/>
        <v>0</v>
      </c>
      <c r="G242" s="26">
        <f t="shared" si="54"/>
        <v>0</v>
      </c>
      <c r="H242" s="8">
        <v>0</v>
      </c>
      <c r="I242" s="8">
        <v>0</v>
      </c>
      <c r="J242" s="8">
        <v>0</v>
      </c>
      <c r="K242" s="9">
        <f t="shared" si="55"/>
        <v>0</v>
      </c>
      <c r="L242" s="9">
        <f t="shared" si="56"/>
        <v>0</v>
      </c>
      <c r="M242" s="9">
        <f t="shared" si="57"/>
        <v>0</v>
      </c>
      <c r="N242" s="9">
        <f t="shared" si="70"/>
        <v>0</v>
      </c>
      <c r="O242" s="9">
        <f t="shared" si="59"/>
        <v>0</v>
      </c>
      <c r="P242" s="8">
        <f t="shared" si="71"/>
        <v>0</v>
      </c>
      <c r="Q242" s="9">
        <f t="shared" si="72"/>
        <v>0</v>
      </c>
      <c r="R242" s="7">
        <f t="shared" si="73"/>
        <v>0</v>
      </c>
      <c r="S242" s="8">
        <f t="shared" si="74"/>
        <v>0</v>
      </c>
      <c r="T242" s="9">
        <f t="shared" si="75"/>
        <v>0</v>
      </c>
      <c r="U242" s="9">
        <f t="shared" si="76"/>
        <v>0</v>
      </c>
      <c r="V242" s="1">
        <f t="shared" si="66"/>
        <v>0</v>
      </c>
    </row>
    <row r="243" spans="1:33">
      <c r="A243" s="105">
        <v>2.5000000000000001E-4</v>
      </c>
      <c r="B243" s="7">
        <f t="shared" si="68"/>
        <v>2.5000000000000001E-4</v>
      </c>
      <c r="F243" s="26">
        <f t="shared" si="69"/>
        <v>0</v>
      </c>
      <c r="G243" s="26">
        <f t="shared" si="54"/>
        <v>0</v>
      </c>
      <c r="H243" s="8">
        <v>0</v>
      </c>
      <c r="I243" s="8">
        <v>0</v>
      </c>
      <c r="J243" s="8">
        <v>0</v>
      </c>
      <c r="K243" s="9">
        <f t="shared" si="55"/>
        <v>0</v>
      </c>
      <c r="L243" s="9">
        <f t="shared" si="56"/>
        <v>0</v>
      </c>
      <c r="M243" s="9">
        <f t="shared" si="57"/>
        <v>0</v>
      </c>
      <c r="N243" s="9">
        <f t="shared" si="70"/>
        <v>0</v>
      </c>
      <c r="O243" s="9">
        <f t="shared" si="59"/>
        <v>0</v>
      </c>
      <c r="P243" s="8">
        <f t="shared" si="71"/>
        <v>0</v>
      </c>
      <c r="Q243" s="9">
        <f t="shared" si="72"/>
        <v>0</v>
      </c>
      <c r="R243" s="7">
        <f t="shared" si="73"/>
        <v>0</v>
      </c>
      <c r="S243" s="8">
        <f t="shared" si="74"/>
        <v>0</v>
      </c>
      <c r="T243" s="9">
        <f t="shared" si="75"/>
        <v>0</v>
      </c>
      <c r="U243" s="9">
        <f t="shared" si="76"/>
        <v>0</v>
      </c>
      <c r="V243" s="1">
        <f t="shared" si="66"/>
        <v>0</v>
      </c>
    </row>
    <row r="244" spans="1:33">
      <c r="A244" s="105">
        <v>2.5099999999999998E-4</v>
      </c>
      <c r="B244" s="7">
        <f t="shared" si="68"/>
        <v>2.5099999999999998E-4</v>
      </c>
      <c r="F244" s="26">
        <f t="shared" si="69"/>
        <v>0</v>
      </c>
      <c r="G244" s="26">
        <f t="shared" si="54"/>
        <v>0</v>
      </c>
      <c r="H244" s="8">
        <v>0</v>
      </c>
      <c r="I244" s="8">
        <v>0</v>
      </c>
      <c r="J244" s="8">
        <v>0</v>
      </c>
      <c r="K244" s="9">
        <f t="shared" si="55"/>
        <v>0</v>
      </c>
      <c r="L244" s="9">
        <f t="shared" si="56"/>
        <v>0</v>
      </c>
      <c r="M244" s="9">
        <f t="shared" si="57"/>
        <v>0</v>
      </c>
      <c r="N244" s="9">
        <f t="shared" si="70"/>
        <v>0</v>
      </c>
      <c r="O244" s="9">
        <f t="shared" si="59"/>
        <v>0</v>
      </c>
      <c r="P244" s="8">
        <f t="shared" si="71"/>
        <v>0</v>
      </c>
      <c r="Q244" s="9">
        <f t="shared" si="72"/>
        <v>0</v>
      </c>
      <c r="R244" s="7">
        <f t="shared" si="73"/>
        <v>0</v>
      </c>
      <c r="S244" s="8">
        <f t="shared" si="74"/>
        <v>0</v>
      </c>
      <c r="T244" s="9">
        <f t="shared" si="75"/>
        <v>0</v>
      </c>
      <c r="U244" s="9">
        <f t="shared" si="76"/>
        <v>0</v>
      </c>
      <c r="V244" s="1">
        <f t="shared" si="66"/>
        <v>0</v>
      </c>
    </row>
    <row r="245" spans="1:33">
      <c r="A245" s="105">
        <v>2.52E-4</v>
      </c>
      <c r="B245" s="7">
        <f t="shared" si="68"/>
        <v>2.52E-4</v>
      </c>
      <c r="F245" s="26">
        <f t="shared" si="69"/>
        <v>0</v>
      </c>
      <c r="G245" s="26">
        <f t="shared" si="54"/>
        <v>0</v>
      </c>
      <c r="H245" s="8">
        <v>0</v>
      </c>
      <c r="I245" s="8">
        <v>0</v>
      </c>
      <c r="J245" s="8">
        <v>0</v>
      </c>
      <c r="K245" s="9">
        <f t="shared" si="55"/>
        <v>0</v>
      </c>
      <c r="L245" s="9">
        <f t="shared" si="56"/>
        <v>0</v>
      </c>
      <c r="M245" s="9">
        <f t="shared" si="57"/>
        <v>0</v>
      </c>
      <c r="N245" s="9">
        <f t="shared" si="70"/>
        <v>0</v>
      </c>
      <c r="O245" s="9">
        <f t="shared" si="59"/>
        <v>0</v>
      </c>
      <c r="P245" s="8">
        <f t="shared" si="71"/>
        <v>0</v>
      </c>
      <c r="Q245" s="9">
        <f t="shared" si="72"/>
        <v>0</v>
      </c>
      <c r="R245" s="7">
        <f t="shared" si="73"/>
        <v>0</v>
      </c>
      <c r="S245" s="8">
        <f t="shared" si="74"/>
        <v>0</v>
      </c>
      <c r="T245" s="9">
        <f t="shared" si="75"/>
        <v>0</v>
      </c>
      <c r="U245" s="9">
        <f t="shared" si="76"/>
        <v>0</v>
      </c>
      <c r="V245" s="1">
        <f t="shared" si="66"/>
        <v>0</v>
      </c>
    </row>
    <row r="246" spans="1:33">
      <c r="A246" s="105">
        <v>2.5300000000000002E-4</v>
      </c>
      <c r="B246" s="7">
        <f t="shared" si="68"/>
        <v>2.5300000000000002E-4</v>
      </c>
      <c r="F246" s="26">
        <f t="shared" si="69"/>
        <v>0</v>
      </c>
      <c r="G246" s="26">
        <f t="shared" si="54"/>
        <v>0</v>
      </c>
      <c r="H246" s="8">
        <v>0</v>
      </c>
      <c r="I246" s="8">
        <v>0</v>
      </c>
      <c r="J246" s="8">
        <v>0</v>
      </c>
      <c r="K246" s="9">
        <f t="shared" si="55"/>
        <v>0</v>
      </c>
      <c r="L246" s="9">
        <f t="shared" si="56"/>
        <v>0</v>
      </c>
      <c r="M246" s="9">
        <f t="shared" si="57"/>
        <v>0</v>
      </c>
      <c r="N246" s="9">
        <f t="shared" si="70"/>
        <v>0</v>
      </c>
      <c r="O246" s="9">
        <f t="shared" si="59"/>
        <v>0</v>
      </c>
      <c r="P246" s="8">
        <f t="shared" si="71"/>
        <v>0</v>
      </c>
      <c r="Q246" s="9">
        <f t="shared" si="72"/>
        <v>0</v>
      </c>
      <c r="R246" s="7">
        <f t="shared" si="73"/>
        <v>0</v>
      </c>
      <c r="S246" s="8">
        <f t="shared" si="74"/>
        <v>0</v>
      </c>
      <c r="T246" s="9">
        <f t="shared" si="75"/>
        <v>0</v>
      </c>
      <c r="U246" s="9">
        <f t="shared" si="76"/>
        <v>0</v>
      </c>
      <c r="V246" s="1">
        <f t="shared" si="66"/>
        <v>0</v>
      </c>
    </row>
    <row r="247" spans="1:33" s="101" customFormat="1">
      <c r="A247" s="105">
        <v>2.5399999999999999E-4</v>
      </c>
      <c r="F247" s="102"/>
      <c r="G247" s="102"/>
      <c r="H247" s="8">
        <v>0</v>
      </c>
      <c r="I247" s="8">
        <v>0</v>
      </c>
      <c r="J247" s="8">
        <v>0</v>
      </c>
      <c r="V247" s="103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</row>
    <row r="248" spans="1:33" s="22" customFormat="1">
      <c r="A248" s="105">
        <v>2.5500000000000002E-4</v>
      </c>
      <c r="C248" s="23" t="s">
        <v>101</v>
      </c>
      <c r="D248" s="23"/>
      <c r="E248" s="23"/>
      <c r="F248" s="25"/>
      <c r="G248" s="25"/>
      <c r="H248" s="8">
        <v>0</v>
      </c>
      <c r="I248" s="8">
        <v>0</v>
      </c>
      <c r="J248" s="8">
        <v>0</v>
      </c>
    </row>
    <row r="249" spans="1:33">
      <c r="A249" s="105">
        <v>2.5599999999999999E-4</v>
      </c>
      <c r="B249" s="7">
        <f t="shared" ref="B249:B312" si="77">V249+A249</f>
        <v>16322.978247123991</v>
      </c>
      <c r="C249" t="s">
        <v>204</v>
      </c>
      <c r="D249" t="s">
        <v>203</v>
      </c>
      <c r="E249" t="s">
        <v>157</v>
      </c>
      <c r="F249" s="26">
        <f t="shared" ref="F249:F312" si="78">COUNTIF(H249:O249,"&gt;1")</f>
        <v>2</v>
      </c>
      <c r="G249" s="26">
        <f t="shared" ref="G249:G328" si="79">COUNTIF(R249:U249,"&gt;1")</f>
        <v>2</v>
      </c>
      <c r="H249" s="8">
        <v>0</v>
      </c>
      <c r="I249" s="8">
        <v>0</v>
      </c>
      <c r="J249" s="8">
        <v>0</v>
      </c>
      <c r="K249" s="9">
        <f t="shared" ref="K249:K328" si="80">IF(ISERROR(VLOOKUP($C249,_Tri3,5,FALSE)),0,(VLOOKUP($C249,_Tri3,5,FALSE)))</f>
        <v>0</v>
      </c>
      <c r="L249" s="9">
        <f t="shared" ref="L249:L328" si="81">IF(ISERROR(VLOOKUP($C249,_Tri4,5,FALSE)),0,(VLOOKUP($C249,_Tri4,5,FALSE)))</f>
        <v>7770.4918032786882</v>
      </c>
      <c r="M249" s="9">
        <f t="shared" ref="M249:M328" si="82">IF(ISERROR(VLOOKUP($C249,_Tri5,5,FALSE)),0,(VLOOKUP($C249,_Tri5,5,FALSE)))</f>
        <v>0</v>
      </c>
      <c r="N249" s="9">
        <f t="shared" ref="N249:N280" si="83">IF(ISERROR(VLOOKUP($C249,_Tri6,5,FALSE)),0,(VLOOKUP($C249,_Tri6,5,FALSE)))</f>
        <v>0</v>
      </c>
      <c r="O249" s="9">
        <f t="shared" ref="O249:O328" si="84">IF(ISERROR(VLOOKUP($C249,_Tri8,5,FALSE)),0,(VLOOKUP($C249,_Tri8,5,FALSE)))</f>
        <v>8552.486187845303</v>
      </c>
      <c r="P249" s="8">
        <f t="shared" ref="P249:P312" si="85">LARGE(H249:J249,2)</f>
        <v>0</v>
      </c>
      <c r="Q249" s="9">
        <f t="shared" ref="Q249:Q312" si="86">LARGE(K249:O249,3)</f>
        <v>0</v>
      </c>
      <c r="R249" s="7">
        <f t="shared" ref="R249:R312" si="87">LARGE(P249:Q249,1)</f>
        <v>0</v>
      </c>
      <c r="S249" s="8">
        <f t="shared" ref="S249:S312" si="88">LARGE(H249:J249,1)</f>
        <v>0</v>
      </c>
      <c r="T249" s="9">
        <f t="shared" ref="T249:T312" si="89">LARGE(K249:O249,1)</f>
        <v>8552.486187845303</v>
      </c>
      <c r="U249" s="9">
        <f t="shared" ref="U249:U312" si="90">LARGE(K249:O249,2)</f>
        <v>7770.4918032786882</v>
      </c>
      <c r="V249" s="1">
        <f t="shared" ref="V249:V328" si="91">SUM(R249:U249)</f>
        <v>16322.977991123991</v>
      </c>
    </row>
    <row r="250" spans="1:33">
      <c r="A250" s="105">
        <v>2.5700000000000001E-4</v>
      </c>
      <c r="B250" s="7">
        <f t="shared" si="77"/>
        <v>16322.978248123991</v>
      </c>
      <c r="C250" t="s">
        <v>204</v>
      </c>
      <c r="D250" t="s">
        <v>203</v>
      </c>
      <c r="E250" t="s">
        <v>202</v>
      </c>
      <c r="F250" s="26">
        <f t="shared" si="78"/>
        <v>2</v>
      </c>
      <c r="G250" s="26">
        <f t="shared" si="79"/>
        <v>2</v>
      </c>
      <c r="H250" s="8">
        <v>0</v>
      </c>
      <c r="I250" s="8">
        <v>0</v>
      </c>
      <c r="J250" s="8">
        <v>0</v>
      </c>
      <c r="K250" s="9">
        <f t="shared" si="80"/>
        <v>0</v>
      </c>
      <c r="L250" s="9">
        <f t="shared" si="81"/>
        <v>7770.4918032786882</v>
      </c>
      <c r="M250" s="9">
        <f t="shared" si="82"/>
        <v>0</v>
      </c>
      <c r="N250" s="9">
        <f t="shared" si="83"/>
        <v>0</v>
      </c>
      <c r="O250" s="9">
        <f t="shared" si="84"/>
        <v>8552.486187845303</v>
      </c>
      <c r="P250" s="8">
        <f t="shared" si="85"/>
        <v>0</v>
      </c>
      <c r="Q250" s="9">
        <f t="shared" si="86"/>
        <v>0</v>
      </c>
      <c r="R250" s="7">
        <f t="shared" si="87"/>
        <v>0</v>
      </c>
      <c r="S250" s="8">
        <f t="shared" si="88"/>
        <v>0</v>
      </c>
      <c r="T250" s="9">
        <f t="shared" si="89"/>
        <v>8552.486187845303</v>
      </c>
      <c r="U250" s="9">
        <f t="shared" si="90"/>
        <v>7770.4918032786882</v>
      </c>
      <c r="V250" s="1">
        <f t="shared" si="91"/>
        <v>16322.977991123991</v>
      </c>
    </row>
    <row r="251" spans="1:33">
      <c r="A251" s="105">
        <v>2.5800000000000004E-4</v>
      </c>
      <c r="B251" s="7">
        <f t="shared" si="77"/>
        <v>2.5800000000000004E-4</v>
      </c>
      <c r="C251"/>
      <c r="D251"/>
      <c r="E251"/>
      <c r="F251" s="26">
        <f t="shared" si="78"/>
        <v>0</v>
      </c>
      <c r="G251" s="26">
        <f t="shared" si="79"/>
        <v>0</v>
      </c>
      <c r="H251" s="8">
        <v>0</v>
      </c>
      <c r="I251" s="8">
        <v>0</v>
      </c>
      <c r="J251" s="8">
        <v>0</v>
      </c>
      <c r="K251" s="9">
        <f t="shared" si="80"/>
        <v>0</v>
      </c>
      <c r="L251" s="9">
        <f t="shared" si="81"/>
        <v>0</v>
      </c>
      <c r="M251" s="9">
        <f t="shared" si="82"/>
        <v>0</v>
      </c>
      <c r="N251" s="9">
        <f t="shared" si="83"/>
        <v>0</v>
      </c>
      <c r="O251" s="9">
        <f t="shared" si="84"/>
        <v>0</v>
      </c>
      <c r="P251" s="8">
        <f t="shared" si="85"/>
        <v>0</v>
      </c>
      <c r="Q251" s="9">
        <f t="shared" si="86"/>
        <v>0</v>
      </c>
      <c r="R251" s="7">
        <f t="shared" si="87"/>
        <v>0</v>
      </c>
      <c r="S251" s="8">
        <f t="shared" si="88"/>
        <v>0</v>
      </c>
      <c r="T251" s="9">
        <f t="shared" si="89"/>
        <v>0</v>
      </c>
      <c r="U251" s="9">
        <f t="shared" si="90"/>
        <v>0</v>
      </c>
      <c r="V251" s="1">
        <f t="shared" si="91"/>
        <v>0</v>
      </c>
    </row>
    <row r="252" spans="1:33">
      <c r="A252" s="105">
        <v>2.5900000000000001E-4</v>
      </c>
      <c r="B252" s="7">
        <f t="shared" si="77"/>
        <v>2.5900000000000001E-4</v>
      </c>
      <c r="C252"/>
      <c r="D252"/>
      <c r="E252"/>
      <c r="F252" s="26">
        <f t="shared" si="78"/>
        <v>0</v>
      </c>
      <c r="G252" s="26">
        <f t="shared" si="79"/>
        <v>0</v>
      </c>
      <c r="H252" s="8">
        <v>0</v>
      </c>
      <c r="I252" s="8">
        <v>0</v>
      </c>
      <c r="J252" s="8">
        <v>0</v>
      </c>
      <c r="K252" s="9">
        <f t="shared" si="80"/>
        <v>0</v>
      </c>
      <c r="L252" s="9">
        <f t="shared" si="81"/>
        <v>0</v>
      </c>
      <c r="M252" s="9">
        <f t="shared" si="82"/>
        <v>0</v>
      </c>
      <c r="N252" s="9">
        <f t="shared" si="83"/>
        <v>0</v>
      </c>
      <c r="O252" s="9">
        <f t="shared" si="84"/>
        <v>0</v>
      </c>
      <c r="P252" s="8">
        <f t="shared" si="85"/>
        <v>0</v>
      </c>
      <c r="Q252" s="9">
        <f t="shared" si="86"/>
        <v>0</v>
      </c>
      <c r="R252" s="7">
        <f t="shared" si="87"/>
        <v>0</v>
      </c>
      <c r="S252" s="8">
        <f t="shared" si="88"/>
        <v>0</v>
      </c>
      <c r="T252" s="9">
        <f t="shared" si="89"/>
        <v>0</v>
      </c>
      <c r="U252" s="9">
        <f t="shared" si="90"/>
        <v>0</v>
      </c>
      <c r="V252" s="1">
        <f t="shared" si="91"/>
        <v>0</v>
      </c>
    </row>
    <row r="253" spans="1:33">
      <c r="A253" s="105">
        <v>2.6000000000000003E-4</v>
      </c>
      <c r="B253" s="7">
        <f t="shared" si="77"/>
        <v>2.6000000000000003E-4</v>
      </c>
      <c r="C253"/>
      <c r="D253"/>
      <c r="E253"/>
      <c r="F253" s="26">
        <f t="shared" si="78"/>
        <v>0</v>
      </c>
      <c r="G253" s="26">
        <f t="shared" si="79"/>
        <v>0</v>
      </c>
      <c r="H253" s="8">
        <v>0</v>
      </c>
      <c r="I253" s="8">
        <v>0</v>
      </c>
      <c r="J253" s="8">
        <v>0</v>
      </c>
      <c r="K253" s="9">
        <f t="shared" si="80"/>
        <v>0</v>
      </c>
      <c r="L253" s="9">
        <f t="shared" si="81"/>
        <v>0</v>
      </c>
      <c r="M253" s="9">
        <f t="shared" si="82"/>
        <v>0</v>
      </c>
      <c r="N253" s="9">
        <f t="shared" si="83"/>
        <v>0</v>
      </c>
      <c r="O253" s="9">
        <f t="shared" si="84"/>
        <v>0</v>
      </c>
      <c r="P253" s="8">
        <f t="shared" si="85"/>
        <v>0</v>
      </c>
      <c r="Q253" s="9">
        <f t="shared" si="86"/>
        <v>0</v>
      </c>
      <c r="R253" s="7">
        <f t="shared" si="87"/>
        <v>0</v>
      </c>
      <c r="S253" s="8">
        <f t="shared" si="88"/>
        <v>0</v>
      </c>
      <c r="T253" s="9">
        <f t="shared" si="89"/>
        <v>0</v>
      </c>
      <c r="U253" s="9">
        <f t="shared" si="90"/>
        <v>0</v>
      </c>
      <c r="V253" s="1">
        <f t="shared" si="91"/>
        <v>0</v>
      </c>
    </row>
    <row r="254" spans="1:33">
      <c r="A254" s="105">
        <v>2.61E-4</v>
      </c>
      <c r="B254" s="7">
        <f t="shared" si="77"/>
        <v>2.61E-4</v>
      </c>
      <c r="C254"/>
      <c r="D254"/>
      <c r="E254"/>
      <c r="F254" s="26">
        <f t="shared" si="78"/>
        <v>0</v>
      </c>
      <c r="G254" s="26">
        <f t="shared" si="79"/>
        <v>0</v>
      </c>
      <c r="H254" s="8">
        <v>0</v>
      </c>
      <c r="I254" s="8">
        <v>0</v>
      </c>
      <c r="J254" s="8">
        <v>0</v>
      </c>
      <c r="K254" s="9">
        <f t="shared" si="80"/>
        <v>0</v>
      </c>
      <c r="L254" s="9">
        <f t="shared" si="81"/>
        <v>0</v>
      </c>
      <c r="M254" s="9">
        <f t="shared" si="82"/>
        <v>0</v>
      </c>
      <c r="N254" s="9">
        <f t="shared" si="83"/>
        <v>0</v>
      </c>
      <c r="O254" s="9">
        <f t="shared" si="84"/>
        <v>0</v>
      </c>
      <c r="P254" s="8">
        <f t="shared" si="85"/>
        <v>0</v>
      </c>
      <c r="Q254" s="9">
        <f t="shared" si="86"/>
        <v>0</v>
      </c>
      <c r="R254" s="7">
        <f t="shared" si="87"/>
        <v>0</v>
      </c>
      <c r="S254" s="8">
        <f t="shared" si="88"/>
        <v>0</v>
      </c>
      <c r="T254" s="9">
        <f t="shared" si="89"/>
        <v>0</v>
      </c>
      <c r="U254" s="9">
        <f t="shared" si="90"/>
        <v>0</v>
      </c>
      <c r="V254" s="1">
        <f t="shared" si="91"/>
        <v>0</v>
      </c>
    </row>
    <row r="255" spans="1:33">
      <c r="A255" s="105">
        <v>2.6200000000000003E-4</v>
      </c>
      <c r="B255" s="7">
        <f t="shared" si="77"/>
        <v>2.6200000000000003E-4</v>
      </c>
      <c r="C255"/>
      <c r="D255"/>
      <c r="E255"/>
      <c r="F255" s="26">
        <f t="shared" si="78"/>
        <v>0</v>
      </c>
      <c r="G255" s="26">
        <f t="shared" si="79"/>
        <v>0</v>
      </c>
      <c r="H255" s="8">
        <v>0</v>
      </c>
      <c r="I255" s="8">
        <v>0</v>
      </c>
      <c r="J255" s="8">
        <v>0</v>
      </c>
      <c r="K255" s="9">
        <f t="shared" si="80"/>
        <v>0</v>
      </c>
      <c r="L255" s="9">
        <f t="shared" si="81"/>
        <v>0</v>
      </c>
      <c r="M255" s="9">
        <f t="shared" si="82"/>
        <v>0</v>
      </c>
      <c r="N255" s="9">
        <f t="shared" si="83"/>
        <v>0</v>
      </c>
      <c r="O255" s="9">
        <f t="shared" si="84"/>
        <v>0</v>
      </c>
      <c r="P255" s="8">
        <f t="shared" si="85"/>
        <v>0</v>
      </c>
      <c r="Q255" s="9">
        <f t="shared" si="86"/>
        <v>0</v>
      </c>
      <c r="R255" s="7">
        <f t="shared" si="87"/>
        <v>0</v>
      </c>
      <c r="S255" s="8">
        <f t="shared" si="88"/>
        <v>0</v>
      </c>
      <c r="T255" s="9">
        <f t="shared" si="89"/>
        <v>0</v>
      </c>
      <c r="U255" s="9">
        <f t="shared" si="90"/>
        <v>0</v>
      </c>
      <c r="V255" s="1">
        <f t="shared" si="91"/>
        <v>0</v>
      </c>
    </row>
    <row r="256" spans="1:33">
      <c r="A256" s="105">
        <v>2.63E-4</v>
      </c>
      <c r="B256" s="7">
        <f t="shared" si="77"/>
        <v>2.63E-4</v>
      </c>
      <c r="C256"/>
      <c r="D256"/>
      <c r="E256"/>
      <c r="F256" s="26">
        <f t="shared" si="78"/>
        <v>0</v>
      </c>
      <c r="G256" s="26">
        <f t="shared" si="79"/>
        <v>0</v>
      </c>
      <c r="H256" s="8">
        <v>0</v>
      </c>
      <c r="I256" s="8">
        <v>0</v>
      </c>
      <c r="J256" s="8">
        <v>0</v>
      </c>
      <c r="K256" s="9">
        <f t="shared" si="80"/>
        <v>0</v>
      </c>
      <c r="L256" s="9">
        <f t="shared" si="81"/>
        <v>0</v>
      </c>
      <c r="M256" s="9">
        <f t="shared" si="82"/>
        <v>0</v>
      </c>
      <c r="N256" s="9">
        <f t="shared" si="83"/>
        <v>0</v>
      </c>
      <c r="O256" s="9">
        <f t="shared" si="84"/>
        <v>0</v>
      </c>
      <c r="P256" s="8">
        <f t="shared" si="85"/>
        <v>0</v>
      </c>
      <c r="Q256" s="9">
        <f t="shared" si="86"/>
        <v>0</v>
      </c>
      <c r="R256" s="7">
        <f t="shared" si="87"/>
        <v>0</v>
      </c>
      <c r="S256" s="8">
        <f t="shared" si="88"/>
        <v>0</v>
      </c>
      <c r="T256" s="9">
        <f t="shared" si="89"/>
        <v>0</v>
      </c>
      <c r="U256" s="9">
        <f t="shared" si="90"/>
        <v>0</v>
      </c>
      <c r="V256" s="1">
        <f t="shared" si="91"/>
        <v>0</v>
      </c>
    </row>
    <row r="257" spans="1:22">
      <c r="A257" s="105">
        <v>2.6400000000000002E-4</v>
      </c>
      <c r="B257" s="7">
        <f t="shared" si="77"/>
        <v>2.6400000000000002E-4</v>
      </c>
      <c r="C257"/>
      <c r="D257"/>
      <c r="E257"/>
      <c r="F257" s="26">
        <f t="shared" si="78"/>
        <v>0</v>
      </c>
      <c r="G257" s="26">
        <f t="shared" si="79"/>
        <v>0</v>
      </c>
      <c r="H257" s="8">
        <v>0</v>
      </c>
      <c r="I257" s="8">
        <v>0</v>
      </c>
      <c r="J257" s="8">
        <v>0</v>
      </c>
      <c r="K257" s="9">
        <f t="shared" si="80"/>
        <v>0</v>
      </c>
      <c r="L257" s="9">
        <f t="shared" si="81"/>
        <v>0</v>
      </c>
      <c r="M257" s="9">
        <f t="shared" si="82"/>
        <v>0</v>
      </c>
      <c r="N257" s="9">
        <f t="shared" si="83"/>
        <v>0</v>
      </c>
      <c r="O257" s="9">
        <f t="shared" si="84"/>
        <v>0</v>
      </c>
      <c r="P257" s="8">
        <f t="shared" si="85"/>
        <v>0</v>
      </c>
      <c r="Q257" s="9">
        <f t="shared" si="86"/>
        <v>0</v>
      </c>
      <c r="R257" s="7">
        <f t="shared" si="87"/>
        <v>0</v>
      </c>
      <c r="S257" s="8">
        <f t="shared" si="88"/>
        <v>0</v>
      </c>
      <c r="T257" s="9">
        <f t="shared" si="89"/>
        <v>0</v>
      </c>
      <c r="U257" s="9">
        <f t="shared" si="90"/>
        <v>0</v>
      </c>
      <c r="V257" s="1">
        <f t="shared" si="91"/>
        <v>0</v>
      </c>
    </row>
    <row r="258" spans="1:22">
      <c r="A258" s="105">
        <v>2.6499999999999999E-4</v>
      </c>
      <c r="B258" s="7">
        <f t="shared" si="77"/>
        <v>2.6499999999999999E-4</v>
      </c>
      <c r="C258"/>
      <c r="D258"/>
      <c r="E258"/>
      <c r="F258" s="26">
        <f t="shared" si="78"/>
        <v>0</v>
      </c>
      <c r="G258" s="26">
        <f t="shared" si="79"/>
        <v>0</v>
      </c>
      <c r="H258" s="8">
        <v>0</v>
      </c>
      <c r="I258" s="8">
        <v>0</v>
      </c>
      <c r="J258" s="8">
        <v>0</v>
      </c>
      <c r="K258" s="9">
        <f t="shared" si="80"/>
        <v>0</v>
      </c>
      <c r="L258" s="9">
        <f t="shared" si="81"/>
        <v>0</v>
      </c>
      <c r="M258" s="9">
        <f t="shared" si="82"/>
        <v>0</v>
      </c>
      <c r="N258" s="9">
        <f t="shared" si="83"/>
        <v>0</v>
      </c>
      <c r="O258" s="9">
        <f t="shared" si="84"/>
        <v>0</v>
      </c>
      <c r="P258" s="8">
        <f t="shared" si="85"/>
        <v>0</v>
      </c>
      <c r="Q258" s="9">
        <f t="shared" si="86"/>
        <v>0</v>
      </c>
      <c r="R258" s="7">
        <f t="shared" si="87"/>
        <v>0</v>
      </c>
      <c r="S258" s="8">
        <f t="shared" si="88"/>
        <v>0</v>
      </c>
      <c r="T258" s="9">
        <f t="shared" si="89"/>
        <v>0</v>
      </c>
      <c r="U258" s="9">
        <f t="shared" si="90"/>
        <v>0</v>
      </c>
      <c r="V258" s="1">
        <f t="shared" si="91"/>
        <v>0</v>
      </c>
    </row>
    <row r="259" spans="1:22">
      <c r="A259" s="105">
        <v>2.6600000000000001E-4</v>
      </c>
      <c r="B259" s="7">
        <f t="shared" si="77"/>
        <v>6773.9466261532243</v>
      </c>
      <c r="C259" t="s">
        <v>213</v>
      </c>
      <c r="D259" t="s">
        <v>203</v>
      </c>
      <c r="E259" t="s">
        <v>214</v>
      </c>
      <c r="F259" s="26">
        <f t="shared" si="78"/>
        <v>1</v>
      </c>
      <c r="G259" s="26">
        <f t="shared" si="79"/>
        <v>1</v>
      </c>
      <c r="H259" s="8">
        <v>0</v>
      </c>
      <c r="I259" s="8">
        <v>0</v>
      </c>
      <c r="J259" s="8">
        <v>0</v>
      </c>
      <c r="K259" s="9">
        <f t="shared" si="80"/>
        <v>0</v>
      </c>
      <c r="L259" s="9">
        <f t="shared" si="81"/>
        <v>0</v>
      </c>
      <c r="M259" s="9">
        <f t="shared" si="82"/>
        <v>6773.9463601532243</v>
      </c>
      <c r="N259" s="9">
        <f t="shared" si="83"/>
        <v>0</v>
      </c>
      <c r="O259" s="9">
        <f t="shared" si="84"/>
        <v>0</v>
      </c>
      <c r="P259" s="8">
        <f t="shared" si="85"/>
        <v>0</v>
      </c>
      <c r="Q259" s="9">
        <f t="shared" si="86"/>
        <v>0</v>
      </c>
      <c r="R259" s="7">
        <f t="shared" si="87"/>
        <v>0</v>
      </c>
      <c r="S259" s="8">
        <f t="shared" si="88"/>
        <v>0</v>
      </c>
      <c r="T259" s="9">
        <f t="shared" si="89"/>
        <v>6773.9463601532243</v>
      </c>
      <c r="U259" s="9">
        <f t="shared" si="90"/>
        <v>0</v>
      </c>
      <c r="V259" s="1">
        <f t="shared" si="91"/>
        <v>6773.9463601532243</v>
      </c>
    </row>
    <row r="260" spans="1:22">
      <c r="A260" s="105">
        <v>2.6700000000000004E-4</v>
      </c>
      <c r="B260" s="7">
        <f t="shared" si="77"/>
        <v>2.6700000000000004E-4</v>
      </c>
      <c r="C260"/>
      <c r="D260"/>
      <c r="E260"/>
      <c r="F260" s="26">
        <f t="shared" si="78"/>
        <v>0</v>
      </c>
      <c r="G260" s="26">
        <f t="shared" si="79"/>
        <v>0</v>
      </c>
      <c r="H260" s="8">
        <v>0</v>
      </c>
      <c r="I260" s="8">
        <v>0</v>
      </c>
      <c r="J260" s="8">
        <v>0</v>
      </c>
      <c r="K260" s="9">
        <f t="shared" si="80"/>
        <v>0</v>
      </c>
      <c r="L260" s="9">
        <f t="shared" si="81"/>
        <v>0</v>
      </c>
      <c r="M260" s="9">
        <f t="shared" si="82"/>
        <v>0</v>
      </c>
      <c r="N260" s="9">
        <f t="shared" si="83"/>
        <v>0</v>
      </c>
      <c r="O260" s="9">
        <f t="shared" si="84"/>
        <v>0</v>
      </c>
      <c r="P260" s="8">
        <f t="shared" si="85"/>
        <v>0</v>
      </c>
      <c r="Q260" s="9">
        <f t="shared" si="86"/>
        <v>0</v>
      </c>
      <c r="R260" s="7">
        <f t="shared" si="87"/>
        <v>0</v>
      </c>
      <c r="S260" s="8">
        <f t="shared" si="88"/>
        <v>0</v>
      </c>
      <c r="T260" s="9">
        <f t="shared" si="89"/>
        <v>0</v>
      </c>
      <c r="U260" s="9">
        <f t="shared" si="90"/>
        <v>0</v>
      </c>
      <c r="V260" s="1">
        <f t="shared" si="91"/>
        <v>0</v>
      </c>
    </row>
    <row r="261" spans="1:22">
      <c r="A261" s="105">
        <v>2.6800000000000001E-4</v>
      </c>
      <c r="B261" s="7">
        <f t="shared" si="77"/>
        <v>7520.2159014231402</v>
      </c>
      <c r="C261" t="s">
        <v>216</v>
      </c>
      <c r="D261" t="s">
        <v>203</v>
      </c>
      <c r="E261" t="s">
        <v>182</v>
      </c>
      <c r="F261" s="26">
        <f t="shared" si="78"/>
        <v>1</v>
      </c>
      <c r="G261" s="26">
        <f t="shared" si="79"/>
        <v>1</v>
      </c>
      <c r="H261" s="8">
        <v>0</v>
      </c>
      <c r="I261" s="8">
        <v>0</v>
      </c>
      <c r="J261" s="8">
        <v>0</v>
      </c>
      <c r="K261" s="9">
        <f t="shared" si="80"/>
        <v>7520.2156334231404</v>
      </c>
      <c r="L261" s="9">
        <f t="shared" si="81"/>
        <v>0</v>
      </c>
      <c r="M261" s="9">
        <f t="shared" si="82"/>
        <v>0</v>
      </c>
      <c r="N261" s="9">
        <f t="shared" si="83"/>
        <v>0</v>
      </c>
      <c r="O261" s="9">
        <f t="shared" si="84"/>
        <v>0</v>
      </c>
      <c r="P261" s="8">
        <f t="shared" si="85"/>
        <v>0</v>
      </c>
      <c r="Q261" s="9">
        <f t="shared" si="86"/>
        <v>0</v>
      </c>
      <c r="R261" s="7">
        <f t="shared" si="87"/>
        <v>0</v>
      </c>
      <c r="S261" s="8">
        <f t="shared" si="88"/>
        <v>0</v>
      </c>
      <c r="T261" s="9">
        <f t="shared" si="89"/>
        <v>7520.2156334231404</v>
      </c>
      <c r="U261" s="9">
        <f t="shared" si="90"/>
        <v>0</v>
      </c>
      <c r="V261" s="1">
        <f t="shared" si="91"/>
        <v>7520.2156334231404</v>
      </c>
    </row>
    <row r="262" spans="1:22">
      <c r="A262" s="105">
        <v>2.6900000000000003E-4</v>
      </c>
      <c r="B262" s="7">
        <f t="shared" si="77"/>
        <v>2.6900000000000003E-4</v>
      </c>
      <c r="C262"/>
      <c r="D262"/>
      <c r="E262"/>
      <c r="F262" s="26">
        <f t="shared" si="78"/>
        <v>0</v>
      </c>
      <c r="G262" s="26">
        <f t="shared" si="79"/>
        <v>0</v>
      </c>
      <c r="H262" s="8">
        <v>0</v>
      </c>
      <c r="I262" s="8">
        <v>0</v>
      </c>
      <c r="J262" s="8">
        <v>0</v>
      </c>
      <c r="K262" s="9">
        <f t="shared" si="80"/>
        <v>0</v>
      </c>
      <c r="L262" s="9">
        <f t="shared" si="81"/>
        <v>0</v>
      </c>
      <c r="M262" s="9">
        <f t="shared" si="82"/>
        <v>0</v>
      </c>
      <c r="N262" s="9">
        <f t="shared" si="83"/>
        <v>0</v>
      </c>
      <c r="O262" s="9">
        <f t="shared" si="84"/>
        <v>0</v>
      </c>
      <c r="P262" s="8">
        <f t="shared" si="85"/>
        <v>0</v>
      </c>
      <c r="Q262" s="9">
        <f t="shared" si="86"/>
        <v>0</v>
      </c>
      <c r="R262" s="7">
        <f t="shared" si="87"/>
        <v>0</v>
      </c>
      <c r="S262" s="8">
        <f t="shared" si="88"/>
        <v>0</v>
      </c>
      <c r="T262" s="9">
        <f t="shared" si="89"/>
        <v>0</v>
      </c>
      <c r="U262" s="9">
        <f t="shared" si="90"/>
        <v>0</v>
      </c>
      <c r="V262" s="1">
        <f t="shared" si="91"/>
        <v>0</v>
      </c>
    </row>
    <row r="263" spans="1:22">
      <c r="A263" s="105">
        <v>2.7E-4</v>
      </c>
      <c r="B263" s="7">
        <f t="shared" si="77"/>
        <v>2.7E-4</v>
      </c>
      <c r="C263"/>
      <c r="D263"/>
      <c r="E263"/>
      <c r="F263" s="26">
        <f t="shared" si="78"/>
        <v>0</v>
      </c>
      <c r="G263" s="26">
        <f t="shared" si="79"/>
        <v>0</v>
      </c>
      <c r="H263" s="8">
        <v>0</v>
      </c>
      <c r="I263" s="8">
        <v>0</v>
      </c>
      <c r="J263" s="8">
        <v>0</v>
      </c>
      <c r="K263" s="9">
        <f t="shared" si="80"/>
        <v>0</v>
      </c>
      <c r="L263" s="9">
        <f t="shared" si="81"/>
        <v>0</v>
      </c>
      <c r="M263" s="9">
        <f t="shared" si="82"/>
        <v>0</v>
      </c>
      <c r="N263" s="9">
        <f t="shared" si="83"/>
        <v>0</v>
      </c>
      <c r="O263" s="9">
        <f t="shared" si="84"/>
        <v>0</v>
      </c>
      <c r="P263" s="8">
        <f t="shared" si="85"/>
        <v>0</v>
      </c>
      <c r="Q263" s="9">
        <f t="shared" si="86"/>
        <v>0</v>
      </c>
      <c r="R263" s="7">
        <f t="shared" si="87"/>
        <v>0</v>
      </c>
      <c r="S263" s="8">
        <f t="shared" si="88"/>
        <v>0</v>
      </c>
      <c r="T263" s="9">
        <f t="shared" si="89"/>
        <v>0</v>
      </c>
      <c r="U263" s="9">
        <f t="shared" si="90"/>
        <v>0</v>
      </c>
      <c r="V263" s="1">
        <f t="shared" si="91"/>
        <v>0</v>
      </c>
    </row>
    <row r="264" spans="1:22">
      <c r="A264" s="105">
        <v>2.7100000000000003E-4</v>
      </c>
      <c r="B264" s="7">
        <f t="shared" si="77"/>
        <v>2.7100000000000003E-4</v>
      </c>
      <c r="C264"/>
      <c r="D264"/>
      <c r="E264"/>
      <c r="F264" s="26">
        <f t="shared" si="78"/>
        <v>0</v>
      </c>
      <c r="G264" s="26">
        <f t="shared" si="79"/>
        <v>0</v>
      </c>
      <c r="H264" s="8">
        <v>0</v>
      </c>
      <c r="I264" s="8">
        <v>0</v>
      </c>
      <c r="J264" s="8">
        <v>0</v>
      </c>
      <c r="K264" s="9">
        <f t="shared" si="80"/>
        <v>0</v>
      </c>
      <c r="L264" s="9">
        <f t="shared" si="81"/>
        <v>0</v>
      </c>
      <c r="M264" s="9">
        <f t="shared" si="82"/>
        <v>0</v>
      </c>
      <c r="N264" s="9">
        <f t="shared" si="83"/>
        <v>0</v>
      </c>
      <c r="O264" s="9">
        <f t="shared" si="84"/>
        <v>0</v>
      </c>
      <c r="P264" s="8">
        <f t="shared" si="85"/>
        <v>0</v>
      </c>
      <c r="Q264" s="9">
        <f t="shared" si="86"/>
        <v>0</v>
      </c>
      <c r="R264" s="7">
        <f t="shared" si="87"/>
        <v>0</v>
      </c>
      <c r="S264" s="8">
        <f t="shared" si="88"/>
        <v>0</v>
      </c>
      <c r="T264" s="9">
        <f t="shared" si="89"/>
        <v>0</v>
      </c>
      <c r="U264" s="9">
        <f t="shared" si="90"/>
        <v>0</v>
      </c>
      <c r="V264" s="1">
        <f t="shared" si="91"/>
        <v>0</v>
      </c>
    </row>
    <row r="265" spans="1:22">
      <c r="A265" s="105">
        <v>2.72E-4</v>
      </c>
      <c r="B265" s="7">
        <f t="shared" si="77"/>
        <v>2.72E-4</v>
      </c>
      <c r="C265"/>
      <c r="D265"/>
      <c r="E265"/>
      <c r="F265" s="26">
        <f t="shared" si="78"/>
        <v>0</v>
      </c>
      <c r="G265" s="26">
        <f t="shared" si="79"/>
        <v>0</v>
      </c>
      <c r="H265" s="8">
        <v>0</v>
      </c>
      <c r="I265" s="8">
        <v>0</v>
      </c>
      <c r="J265" s="8">
        <v>0</v>
      </c>
      <c r="K265" s="9">
        <f t="shared" si="80"/>
        <v>0</v>
      </c>
      <c r="L265" s="9">
        <f t="shared" si="81"/>
        <v>0</v>
      </c>
      <c r="M265" s="9">
        <f t="shared" si="82"/>
        <v>0</v>
      </c>
      <c r="N265" s="9">
        <f t="shared" si="83"/>
        <v>0</v>
      </c>
      <c r="O265" s="9">
        <f t="shared" si="84"/>
        <v>0</v>
      </c>
      <c r="P265" s="8">
        <f t="shared" si="85"/>
        <v>0</v>
      </c>
      <c r="Q265" s="9">
        <f t="shared" si="86"/>
        <v>0</v>
      </c>
      <c r="R265" s="7">
        <f t="shared" si="87"/>
        <v>0</v>
      </c>
      <c r="S265" s="8">
        <f t="shared" si="88"/>
        <v>0</v>
      </c>
      <c r="T265" s="9">
        <f t="shared" si="89"/>
        <v>0</v>
      </c>
      <c r="U265" s="9">
        <f t="shared" si="90"/>
        <v>0</v>
      </c>
      <c r="V265" s="1">
        <f t="shared" si="91"/>
        <v>0</v>
      </c>
    </row>
    <row r="266" spans="1:22" ht="13.5" customHeight="1">
      <c r="A266" s="105">
        <v>2.7300000000000002E-4</v>
      </c>
      <c r="B266" s="7">
        <f t="shared" si="77"/>
        <v>7127.81982187218</v>
      </c>
      <c r="C266" t="s">
        <v>217</v>
      </c>
      <c r="D266" t="s">
        <v>203</v>
      </c>
      <c r="E266" t="s">
        <v>218</v>
      </c>
      <c r="F266" s="26">
        <f t="shared" si="78"/>
        <v>1</v>
      </c>
      <c r="G266" s="26">
        <f t="shared" si="79"/>
        <v>1</v>
      </c>
      <c r="H266" s="8">
        <v>0</v>
      </c>
      <c r="I266" s="8">
        <v>0</v>
      </c>
      <c r="J266" s="8">
        <v>0</v>
      </c>
      <c r="K266" s="9">
        <f t="shared" si="80"/>
        <v>0</v>
      </c>
      <c r="L266" s="9">
        <f t="shared" si="81"/>
        <v>7127.8195488721803</v>
      </c>
      <c r="M266" s="9">
        <f t="shared" si="82"/>
        <v>0</v>
      </c>
      <c r="N266" s="9">
        <f t="shared" si="83"/>
        <v>0</v>
      </c>
      <c r="O266" s="9">
        <f t="shared" si="84"/>
        <v>0</v>
      </c>
      <c r="P266" s="8">
        <f t="shared" si="85"/>
        <v>0</v>
      </c>
      <c r="Q266" s="9">
        <f t="shared" si="86"/>
        <v>0</v>
      </c>
      <c r="R266" s="7">
        <f t="shared" si="87"/>
        <v>0</v>
      </c>
      <c r="S266" s="8">
        <f t="shared" si="88"/>
        <v>0</v>
      </c>
      <c r="T266" s="9">
        <f t="shared" si="89"/>
        <v>7127.8195488721803</v>
      </c>
      <c r="U266" s="9">
        <f t="shared" si="90"/>
        <v>0</v>
      </c>
      <c r="V266" s="1">
        <f t="shared" si="91"/>
        <v>7127.8195488721803</v>
      </c>
    </row>
    <row r="267" spans="1:22">
      <c r="A267" s="105">
        <v>2.7399999999999999E-4</v>
      </c>
      <c r="B267" s="7">
        <f t="shared" si="77"/>
        <v>2.7399999999999999E-4</v>
      </c>
      <c r="C267"/>
      <c r="D267"/>
      <c r="E267"/>
      <c r="F267" s="26">
        <f t="shared" si="78"/>
        <v>0</v>
      </c>
      <c r="G267" s="26">
        <f t="shared" si="79"/>
        <v>0</v>
      </c>
      <c r="H267" s="8">
        <v>0</v>
      </c>
      <c r="I267" s="8">
        <v>0</v>
      </c>
      <c r="J267" s="8">
        <v>0</v>
      </c>
      <c r="K267" s="9">
        <f t="shared" si="80"/>
        <v>0</v>
      </c>
      <c r="L267" s="9">
        <f t="shared" si="81"/>
        <v>0</v>
      </c>
      <c r="M267" s="9">
        <f t="shared" si="82"/>
        <v>0</v>
      </c>
      <c r="N267" s="9">
        <f t="shared" si="83"/>
        <v>0</v>
      </c>
      <c r="O267" s="9">
        <f t="shared" si="84"/>
        <v>0</v>
      </c>
      <c r="P267" s="8">
        <f t="shared" si="85"/>
        <v>0</v>
      </c>
      <c r="Q267" s="9">
        <f t="shared" si="86"/>
        <v>0</v>
      </c>
      <c r="R267" s="7">
        <f t="shared" si="87"/>
        <v>0</v>
      </c>
      <c r="S267" s="8">
        <f t="shared" si="88"/>
        <v>0</v>
      </c>
      <c r="T267" s="9">
        <f t="shared" si="89"/>
        <v>0</v>
      </c>
      <c r="U267" s="9">
        <f t="shared" si="90"/>
        <v>0</v>
      </c>
      <c r="V267" s="1">
        <f t="shared" si="91"/>
        <v>0</v>
      </c>
    </row>
    <row r="268" spans="1:22">
      <c r="A268" s="105">
        <v>2.7500000000000002E-4</v>
      </c>
      <c r="B268" s="7">
        <f t="shared" si="77"/>
        <v>9778.7613369468854</v>
      </c>
      <c r="C268" t="s">
        <v>219</v>
      </c>
      <c r="D268" t="s">
        <v>203</v>
      </c>
      <c r="E268" t="s">
        <v>220</v>
      </c>
      <c r="F268" s="26">
        <f t="shared" si="78"/>
        <v>1</v>
      </c>
      <c r="G268" s="26">
        <f t="shared" si="79"/>
        <v>1</v>
      </c>
      <c r="H268" s="8">
        <v>0</v>
      </c>
      <c r="I268" s="8">
        <v>0</v>
      </c>
      <c r="J268" s="8">
        <v>0</v>
      </c>
      <c r="K268" s="9">
        <f t="shared" si="80"/>
        <v>0</v>
      </c>
      <c r="L268" s="9">
        <f t="shared" si="81"/>
        <v>0</v>
      </c>
      <c r="M268" s="9">
        <f t="shared" si="82"/>
        <v>9778.7610619468851</v>
      </c>
      <c r="N268" s="9">
        <f t="shared" si="83"/>
        <v>0</v>
      </c>
      <c r="O268" s="9">
        <f t="shared" si="84"/>
        <v>0</v>
      </c>
      <c r="P268" s="8">
        <f t="shared" si="85"/>
        <v>0</v>
      </c>
      <c r="Q268" s="9">
        <f t="shared" si="86"/>
        <v>0</v>
      </c>
      <c r="R268" s="7">
        <f t="shared" si="87"/>
        <v>0</v>
      </c>
      <c r="S268" s="8">
        <f t="shared" si="88"/>
        <v>0</v>
      </c>
      <c r="T268" s="9">
        <f t="shared" si="89"/>
        <v>9778.7610619468851</v>
      </c>
      <c r="U268" s="9">
        <f t="shared" si="90"/>
        <v>0</v>
      </c>
      <c r="V268" s="1">
        <f t="shared" si="91"/>
        <v>9778.7610619468851</v>
      </c>
    </row>
    <row r="269" spans="1:22">
      <c r="A269" s="105">
        <v>2.7600000000000004E-4</v>
      </c>
      <c r="B269" s="7">
        <f t="shared" si="77"/>
        <v>2.7600000000000004E-4</v>
      </c>
      <c r="C269"/>
      <c r="D269"/>
      <c r="E269"/>
      <c r="F269" s="26">
        <f t="shared" si="78"/>
        <v>0</v>
      </c>
      <c r="G269" s="26">
        <f t="shared" si="79"/>
        <v>0</v>
      </c>
      <c r="H269" s="8">
        <v>0</v>
      </c>
      <c r="I269" s="8">
        <v>0</v>
      </c>
      <c r="J269" s="8">
        <v>0</v>
      </c>
      <c r="K269" s="9">
        <f t="shared" si="80"/>
        <v>0</v>
      </c>
      <c r="L269" s="9">
        <f t="shared" si="81"/>
        <v>0</v>
      </c>
      <c r="M269" s="9">
        <f t="shared" si="82"/>
        <v>0</v>
      </c>
      <c r="N269" s="9">
        <f t="shared" si="83"/>
        <v>0</v>
      </c>
      <c r="O269" s="9">
        <f t="shared" si="84"/>
        <v>0</v>
      </c>
      <c r="P269" s="8">
        <f t="shared" si="85"/>
        <v>0</v>
      </c>
      <c r="Q269" s="9">
        <f t="shared" si="86"/>
        <v>0</v>
      </c>
      <c r="R269" s="7">
        <f t="shared" si="87"/>
        <v>0</v>
      </c>
      <c r="S269" s="8">
        <f t="shared" si="88"/>
        <v>0</v>
      </c>
      <c r="T269" s="9">
        <f t="shared" si="89"/>
        <v>0</v>
      </c>
      <c r="U269" s="9">
        <f t="shared" si="90"/>
        <v>0</v>
      </c>
      <c r="V269" s="1">
        <f t="shared" si="91"/>
        <v>0</v>
      </c>
    </row>
    <row r="270" spans="1:22">
      <c r="A270" s="105">
        <v>2.7700000000000001E-4</v>
      </c>
      <c r="B270" s="7">
        <f t="shared" si="77"/>
        <v>2.7700000000000001E-4</v>
      </c>
      <c r="C270"/>
      <c r="D270"/>
      <c r="E270"/>
      <c r="F270" s="26">
        <f t="shared" si="78"/>
        <v>0</v>
      </c>
      <c r="G270" s="26">
        <f t="shared" si="79"/>
        <v>0</v>
      </c>
      <c r="H270" s="8">
        <v>0</v>
      </c>
      <c r="I270" s="8">
        <v>0</v>
      </c>
      <c r="J270" s="8">
        <v>0</v>
      </c>
      <c r="K270" s="9">
        <f t="shared" si="80"/>
        <v>0</v>
      </c>
      <c r="L270" s="9">
        <f t="shared" si="81"/>
        <v>0</v>
      </c>
      <c r="M270" s="9">
        <f t="shared" si="82"/>
        <v>0</v>
      </c>
      <c r="N270" s="9">
        <f t="shared" si="83"/>
        <v>0</v>
      </c>
      <c r="O270" s="9">
        <f t="shared" si="84"/>
        <v>0</v>
      </c>
      <c r="P270" s="8">
        <f t="shared" si="85"/>
        <v>0</v>
      </c>
      <c r="Q270" s="9">
        <f t="shared" si="86"/>
        <v>0</v>
      </c>
      <c r="R270" s="7">
        <f t="shared" si="87"/>
        <v>0</v>
      </c>
      <c r="S270" s="8">
        <f t="shared" si="88"/>
        <v>0</v>
      </c>
      <c r="T270" s="9">
        <f t="shared" si="89"/>
        <v>0</v>
      </c>
      <c r="U270" s="9">
        <f t="shared" si="90"/>
        <v>0</v>
      </c>
      <c r="V270" s="1">
        <f t="shared" si="91"/>
        <v>0</v>
      </c>
    </row>
    <row r="271" spans="1:22">
      <c r="A271" s="105">
        <v>2.7800000000000004E-4</v>
      </c>
      <c r="B271" s="7">
        <f t="shared" si="77"/>
        <v>2.7800000000000004E-4</v>
      </c>
      <c r="C271"/>
      <c r="D271"/>
      <c r="E271"/>
      <c r="F271" s="26">
        <f t="shared" si="78"/>
        <v>0</v>
      </c>
      <c r="G271" s="26">
        <f t="shared" si="79"/>
        <v>0</v>
      </c>
      <c r="H271" s="8">
        <v>0</v>
      </c>
      <c r="I271" s="8">
        <v>0</v>
      </c>
      <c r="J271" s="8">
        <v>0</v>
      </c>
      <c r="K271" s="9">
        <f t="shared" si="80"/>
        <v>0</v>
      </c>
      <c r="L271" s="9">
        <f t="shared" si="81"/>
        <v>0</v>
      </c>
      <c r="M271" s="9">
        <f t="shared" si="82"/>
        <v>0</v>
      </c>
      <c r="N271" s="9">
        <f t="shared" si="83"/>
        <v>0</v>
      </c>
      <c r="O271" s="9">
        <f t="shared" si="84"/>
        <v>0</v>
      </c>
      <c r="P271" s="8">
        <f t="shared" si="85"/>
        <v>0</v>
      </c>
      <c r="Q271" s="9">
        <f t="shared" si="86"/>
        <v>0</v>
      </c>
      <c r="R271" s="7">
        <f t="shared" si="87"/>
        <v>0</v>
      </c>
      <c r="S271" s="8">
        <f t="shared" si="88"/>
        <v>0</v>
      </c>
      <c r="T271" s="9">
        <f t="shared" si="89"/>
        <v>0</v>
      </c>
      <c r="U271" s="9">
        <f t="shared" si="90"/>
        <v>0</v>
      </c>
      <c r="V271" s="1">
        <f t="shared" si="91"/>
        <v>0</v>
      </c>
    </row>
    <row r="272" spans="1:22">
      <c r="A272" s="105">
        <v>2.7900000000000001E-4</v>
      </c>
      <c r="B272" s="7">
        <f t="shared" si="77"/>
        <v>2.7900000000000001E-4</v>
      </c>
      <c r="C272"/>
      <c r="D272"/>
      <c r="E272"/>
      <c r="F272" s="26">
        <f t="shared" si="78"/>
        <v>0</v>
      </c>
      <c r="G272" s="26">
        <f t="shared" si="79"/>
        <v>0</v>
      </c>
      <c r="H272" s="8">
        <v>0</v>
      </c>
      <c r="I272" s="8">
        <v>0</v>
      </c>
      <c r="J272" s="8">
        <v>0</v>
      </c>
      <c r="K272" s="9">
        <f t="shared" si="80"/>
        <v>0</v>
      </c>
      <c r="L272" s="9">
        <f t="shared" si="81"/>
        <v>0</v>
      </c>
      <c r="M272" s="9">
        <f t="shared" si="82"/>
        <v>0</v>
      </c>
      <c r="N272" s="9">
        <f t="shared" si="83"/>
        <v>0</v>
      </c>
      <c r="O272" s="9">
        <f t="shared" si="84"/>
        <v>0</v>
      </c>
      <c r="P272" s="8">
        <f t="shared" si="85"/>
        <v>0</v>
      </c>
      <c r="Q272" s="9">
        <f t="shared" si="86"/>
        <v>0</v>
      </c>
      <c r="R272" s="7">
        <f t="shared" si="87"/>
        <v>0</v>
      </c>
      <c r="S272" s="8">
        <f t="shared" si="88"/>
        <v>0</v>
      </c>
      <c r="T272" s="9">
        <f t="shared" si="89"/>
        <v>0</v>
      </c>
      <c r="U272" s="9">
        <f t="shared" si="90"/>
        <v>0</v>
      </c>
      <c r="V272" s="1">
        <f t="shared" si="91"/>
        <v>0</v>
      </c>
    </row>
    <row r="273" spans="1:22">
      <c r="A273" s="105">
        <v>2.8000000000000003E-4</v>
      </c>
      <c r="B273" s="7">
        <f t="shared" si="77"/>
        <v>29988.700844971783</v>
      </c>
      <c r="C273" t="s">
        <v>223</v>
      </c>
      <c r="D273" t="s">
        <v>203</v>
      </c>
      <c r="E273" t="s">
        <v>224</v>
      </c>
      <c r="F273" s="26">
        <f t="shared" si="78"/>
        <v>4</v>
      </c>
      <c r="G273" s="26">
        <f t="shared" si="79"/>
        <v>3</v>
      </c>
      <c r="H273" s="8">
        <v>0</v>
      </c>
      <c r="I273" s="8">
        <v>0</v>
      </c>
      <c r="J273" s="8">
        <v>0</v>
      </c>
      <c r="K273" s="9">
        <f t="shared" si="80"/>
        <v>0</v>
      </c>
      <c r="L273" s="9">
        <f t="shared" si="81"/>
        <v>10000</v>
      </c>
      <c r="M273" s="9">
        <f t="shared" si="82"/>
        <v>9988.7005649717848</v>
      </c>
      <c r="N273" s="9">
        <f t="shared" si="83"/>
        <v>9727.4881516587666</v>
      </c>
      <c r="O273" s="9">
        <f t="shared" si="84"/>
        <v>10000</v>
      </c>
      <c r="P273" s="8">
        <f t="shared" si="85"/>
        <v>0</v>
      </c>
      <c r="Q273" s="9">
        <f t="shared" si="86"/>
        <v>9988.7005649717848</v>
      </c>
      <c r="R273" s="7">
        <f t="shared" si="87"/>
        <v>9988.7005649717848</v>
      </c>
      <c r="S273" s="8">
        <f t="shared" si="88"/>
        <v>0</v>
      </c>
      <c r="T273" s="9">
        <f t="shared" si="89"/>
        <v>10000</v>
      </c>
      <c r="U273" s="9">
        <f t="shared" si="90"/>
        <v>10000</v>
      </c>
      <c r="V273" s="1">
        <f t="shared" si="91"/>
        <v>29988.700564971783</v>
      </c>
    </row>
    <row r="274" spans="1:22">
      <c r="A274" s="105">
        <v>2.81E-4</v>
      </c>
      <c r="B274" s="7">
        <f t="shared" si="77"/>
        <v>2.81E-4</v>
      </c>
      <c r="C274"/>
      <c r="D274"/>
      <c r="E274"/>
      <c r="F274" s="26">
        <f t="shared" si="78"/>
        <v>0</v>
      </c>
      <c r="G274" s="26">
        <f t="shared" si="79"/>
        <v>0</v>
      </c>
      <c r="H274" s="8">
        <v>0</v>
      </c>
      <c r="I274" s="8">
        <v>0</v>
      </c>
      <c r="J274" s="8">
        <v>0</v>
      </c>
      <c r="K274" s="9">
        <f t="shared" si="80"/>
        <v>0</v>
      </c>
      <c r="L274" s="9">
        <f t="shared" si="81"/>
        <v>0</v>
      </c>
      <c r="M274" s="9">
        <f t="shared" si="82"/>
        <v>0</v>
      </c>
      <c r="N274" s="9">
        <f t="shared" si="83"/>
        <v>0</v>
      </c>
      <c r="O274" s="9">
        <f t="shared" si="84"/>
        <v>0</v>
      </c>
      <c r="P274" s="8">
        <f t="shared" si="85"/>
        <v>0</v>
      </c>
      <c r="Q274" s="9">
        <f t="shared" si="86"/>
        <v>0</v>
      </c>
      <c r="R274" s="7">
        <f t="shared" si="87"/>
        <v>0</v>
      </c>
      <c r="S274" s="8">
        <f t="shared" si="88"/>
        <v>0</v>
      </c>
      <c r="T274" s="9">
        <f t="shared" si="89"/>
        <v>0</v>
      </c>
      <c r="U274" s="9">
        <f t="shared" si="90"/>
        <v>0</v>
      </c>
      <c r="V274" s="1">
        <f t="shared" si="91"/>
        <v>0</v>
      </c>
    </row>
    <row r="275" spans="1:22">
      <c r="A275" s="105">
        <v>2.8200000000000002E-4</v>
      </c>
      <c r="B275" s="7">
        <f t="shared" si="77"/>
        <v>2.8200000000000002E-4</v>
      </c>
      <c r="C275"/>
      <c r="D275"/>
      <c r="E275"/>
      <c r="F275" s="26">
        <f t="shared" si="78"/>
        <v>0</v>
      </c>
      <c r="G275" s="26">
        <f t="shared" si="79"/>
        <v>0</v>
      </c>
      <c r="H275" s="8">
        <v>0</v>
      </c>
      <c r="I275" s="8">
        <v>0</v>
      </c>
      <c r="J275" s="8">
        <v>0</v>
      </c>
      <c r="K275" s="9">
        <f t="shared" si="80"/>
        <v>0</v>
      </c>
      <c r="L275" s="9">
        <f t="shared" si="81"/>
        <v>0</v>
      </c>
      <c r="M275" s="9">
        <f t="shared" si="82"/>
        <v>0</v>
      </c>
      <c r="N275" s="9">
        <f t="shared" si="83"/>
        <v>0</v>
      </c>
      <c r="O275" s="9">
        <f t="shared" si="84"/>
        <v>0</v>
      </c>
      <c r="P275" s="8">
        <f t="shared" si="85"/>
        <v>0</v>
      </c>
      <c r="Q275" s="9">
        <f t="shared" si="86"/>
        <v>0</v>
      </c>
      <c r="R275" s="7">
        <f t="shared" si="87"/>
        <v>0</v>
      </c>
      <c r="S275" s="8">
        <f t="shared" si="88"/>
        <v>0</v>
      </c>
      <c r="T275" s="9">
        <f t="shared" si="89"/>
        <v>0</v>
      </c>
      <c r="U275" s="9">
        <f t="shared" si="90"/>
        <v>0</v>
      </c>
      <c r="V275" s="1">
        <f t="shared" si="91"/>
        <v>0</v>
      </c>
    </row>
    <row r="276" spans="1:22">
      <c r="A276" s="105">
        <v>2.8299999999999999E-4</v>
      </c>
      <c r="B276" s="7">
        <f t="shared" si="77"/>
        <v>2.8299999999999999E-4</v>
      </c>
      <c r="C276"/>
      <c r="D276"/>
      <c r="E276"/>
      <c r="F276" s="26">
        <f t="shared" si="78"/>
        <v>0</v>
      </c>
      <c r="G276" s="26">
        <f t="shared" si="79"/>
        <v>0</v>
      </c>
      <c r="H276" s="8">
        <v>0</v>
      </c>
      <c r="I276" s="8">
        <v>0</v>
      </c>
      <c r="J276" s="8">
        <v>0</v>
      </c>
      <c r="K276" s="9">
        <f t="shared" si="80"/>
        <v>0</v>
      </c>
      <c r="L276" s="9">
        <f t="shared" si="81"/>
        <v>0</v>
      </c>
      <c r="M276" s="9">
        <f t="shared" si="82"/>
        <v>0</v>
      </c>
      <c r="N276" s="9">
        <f t="shared" si="83"/>
        <v>0</v>
      </c>
      <c r="O276" s="9">
        <f t="shared" si="84"/>
        <v>0</v>
      </c>
      <c r="P276" s="8">
        <f t="shared" si="85"/>
        <v>0</v>
      </c>
      <c r="Q276" s="9">
        <f t="shared" si="86"/>
        <v>0</v>
      </c>
      <c r="R276" s="7">
        <f t="shared" si="87"/>
        <v>0</v>
      </c>
      <c r="S276" s="8">
        <f t="shared" si="88"/>
        <v>0</v>
      </c>
      <c r="T276" s="9">
        <f t="shared" si="89"/>
        <v>0</v>
      </c>
      <c r="U276" s="9">
        <f t="shared" si="90"/>
        <v>0</v>
      </c>
      <c r="V276" s="1">
        <f t="shared" si="91"/>
        <v>0</v>
      </c>
    </row>
    <row r="277" spans="1:22">
      <c r="A277" s="105">
        <v>2.8400000000000002E-4</v>
      </c>
      <c r="B277" s="7">
        <f t="shared" si="77"/>
        <v>7871.7723231807449</v>
      </c>
      <c r="C277" t="s">
        <v>227</v>
      </c>
      <c r="D277" t="s">
        <v>203</v>
      </c>
      <c r="E277" t="s">
        <v>121</v>
      </c>
      <c r="F277" s="26">
        <f t="shared" si="78"/>
        <v>1</v>
      </c>
      <c r="G277" s="26">
        <f t="shared" si="79"/>
        <v>1</v>
      </c>
      <c r="H277" s="8">
        <v>0</v>
      </c>
      <c r="I277" s="8">
        <v>0</v>
      </c>
      <c r="J277" s="8">
        <v>0</v>
      </c>
      <c r="K277" s="9">
        <f t="shared" si="80"/>
        <v>0</v>
      </c>
      <c r="L277" s="9">
        <f t="shared" si="81"/>
        <v>0</v>
      </c>
      <c r="M277" s="9">
        <f t="shared" si="82"/>
        <v>7871.7720391807452</v>
      </c>
      <c r="N277" s="9">
        <f t="shared" si="83"/>
        <v>0</v>
      </c>
      <c r="O277" s="9">
        <f t="shared" si="84"/>
        <v>0</v>
      </c>
      <c r="P277" s="8">
        <f t="shared" si="85"/>
        <v>0</v>
      </c>
      <c r="Q277" s="9">
        <f t="shared" si="86"/>
        <v>0</v>
      </c>
      <c r="R277" s="7">
        <f t="shared" si="87"/>
        <v>0</v>
      </c>
      <c r="S277" s="8">
        <f t="shared" si="88"/>
        <v>0</v>
      </c>
      <c r="T277" s="9">
        <f t="shared" si="89"/>
        <v>7871.7720391807452</v>
      </c>
      <c r="U277" s="9">
        <f t="shared" si="90"/>
        <v>0</v>
      </c>
      <c r="V277" s="1">
        <f t="shared" si="91"/>
        <v>7871.7720391807452</v>
      </c>
    </row>
    <row r="278" spans="1:22">
      <c r="A278" s="105">
        <v>2.8499999999999999E-4</v>
      </c>
      <c r="B278" s="7">
        <f t="shared" si="77"/>
        <v>2.8499999999999999E-4</v>
      </c>
      <c r="C278"/>
      <c r="D278"/>
      <c r="E278"/>
      <c r="F278" s="26">
        <f t="shared" si="78"/>
        <v>0</v>
      </c>
      <c r="G278" s="26">
        <f t="shared" si="79"/>
        <v>0</v>
      </c>
      <c r="H278" s="8">
        <v>0</v>
      </c>
      <c r="I278" s="8">
        <v>0</v>
      </c>
      <c r="J278" s="8">
        <v>0</v>
      </c>
      <c r="K278" s="9">
        <f t="shared" si="80"/>
        <v>0</v>
      </c>
      <c r="L278" s="9">
        <f t="shared" si="81"/>
        <v>0</v>
      </c>
      <c r="M278" s="9">
        <f t="shared" si="82"/>
        <v>0</v>
      </c>
      <c r="N278" s="9">
        <f t="shared" si="83"/>
        <v>0</v>
      </c>
      <c r="O278" s="9">
        <f t="shared" si="84"/>
        <v>0</v>
      </c>
      <c r="P278" s="8">
        <f t="shared" si="85"/>
        <v>0</v>
      </c>
      <c r="Q278" s="9">
        <f t="shared" si="86"/>
        <v>0</v>
      </c>
      <c r="R278" s="7">
        <f t="shared" si="87"/>
        <v>0</v>
      </c>
      <c r="S278" s="8">
        <f t="shared" si="88"/>
        <v>0</v>
      </c>
      <c r="T278" s="9">
        <f t="shared" si="89"/>
        <v>0</v>
      </c>
      <c r="U278" s="9">
        <f t="shared" si="90"/>
        <v>0</v>
      </c>
      <c r="V278" s="1">
        <f t="shared" si="91"/>
        <v>0</v>
      </c>
    </row>
    <row r="279" spans="1:22">
      <c r="A279" s="105">
        <v>2.8600000000000001E-4</v>
      </c>
      <c r="B279" s="7">
        <f t="shared" si="77"/>
        <v>2.8600000000000001E-4</v>
      </c>
      <c r="C279"/>
      <c r="D279"/>
      <c r="E279"/>
      <c r="F279" s="26">
        <f t="shared" si="78"/>
        <v>0</v>
      </c>
      <c r="G279" s="26">
        <f t="shared" si="79"/>
        <v>0</v>
      </c>
      <c r="H279" s="8">
        <v>0</v>
      </c>
      <c r="I279" s="8">
        <v>0</v>
      </c>
      <c r="J279" s="8">
        <v>0</v>
      </c>
      <c r="K279" s="9">
        <f t="shared" si="80"/>
        <v>0</v>
      </c>
      <c r="L279" s="9">
        <f t="shared" si="81"/>
        <v>0</v>
      </c>
      <c r="M279" s="9">
        <f t="shared" si="82"/>
        <v>0</v>
      </c>
      <c r="N279" s="9">
        <f t="shared" si="83"/>
        <v>0</v>
      </c>
      <c r="O279" s="9">
        <f t="shared" si="84"/>
        <v>0</v>
      </c>
      <c r="P279" s="8">
        <f t="shared" si="85"/>
        <v>0</v>
      </c>
      <c r="Q279" s="9">
        <f t="shared" si="86"/>
        <v>0</v>
      </c>
      <c r="R279" s="7">
        <f t="shared" si="87"/>
        <v>0</v>
      </c>
      <c r="S279" s="8">
        <f t="shared" si="88"/>
        <v>0</v>
      </c>
      <c r="T279" s="9">
        <f t="shared" si="89"/>
        <v>0</v>
      </c>
      <c r="U279" s="9">
        <f t="shared" si="90"/>
        <v>0</v>
      </c>
      <c r="V279" s="1">
        <f t="shared" si="91"/>
        <v>0</v>
      </c>
    </row>
    <row r="280" spans="1:22">
      <c r="A280" s="105">
        <v>2.8700000000000004E-4</v>
      </c>
      <c r="B280" s="7">
        <f t="shared" si="77"/>
        <v>2.8700000000000004E-4</v>
      </c>
      <c r="C280"/>
      <c r="D280"/>
      <c r="E280"/>
      <c r="F280" s="26">
        <f t="shared" si="78"/>
        <v>0</v>
      </c>
      <c r="G280" s="26">
        <f t="shared" si="79"/>
        <v>0</v>
      </c>
      <c r="H280" s="8">
        <v>0</v>
      </c>
      <c r="I280" s="8">
        <v>0</v>
      </c>
      <c r="J280" s="8">
        <v>0</v>
      </c>
      <c r="K280" s="9">
        <f t="shared" si="80"/>
        <v>0</v>
      </c>
      <c r="L280" s="9">
        <f t="shared" si="81"/>
        <v>0</v>
      </c>
      <c r="M280" s="9">
        <f t="shared" si="82"/>
        <v>0</v>
      </c>
      <c r="N280" s="9">
        <f t="shared" si="83"/>
        <v>0</v>
      </c>
      <c r="O280" s="9">
        <f t="shared" si="84"/>
        <v>0</v>
      </c>
      <c r="P280" s="8">
        <f t="shared" si="85"/>
        <v>0</v>
      </c>
      <c r="Q280" s="9">
        <f t="shared" si="86"/>
        <v>0</v>
      </c>
      <c r="R280" s="7">
        <f t="shared" si="87"/>
        <v>0</v>
      </c>
      <c r="S280" s="8">
        <f t="shared" si="88"/>
        <v>0</v>
      </c>
      <c r="T280" s="9">
        <f t="shared" si="89"/>
        <v>0</v>
      </c>
      <c r="U280" s="9">
        <f t="shared" si="90"/>
        <v>0</v>
      </c>
      <c r="V280" s="1">
        <f t="shared" si="91"/>
        <v>0</v>
      </c>
    </row>
    <row r="281" spans="1:22">
      <c r="A281" s="105">
        <v>2.8800000000000001E-4</v>
      </c>
      <c r="B281" s="7">
        <f t="shared" si="77"/>
        <v>2.8800000000000001E-4</v>
      </c>
      <c r="C281"/>
      <c r="D281"/>
      <c r="E281"/>
      <c r="F281" s="26">
        <f t="shared" si="78"/>
        <v>0</v>
      </c>
      <c r="G281" s="26">
        <f t="shared" si="79"/>
        <v>0</v>
      </c>
      <c r="H281" s="8">
        <v>0</v>
      </c>
      <c r="I281" s="8">
        <v>0</v>
      </c>
      <c r="J281" s="8">
        <v>0</v>
      </c>
      <c r="K281" s="9">
        <f t="shared" si="80"/>
        <v>0</v>
      </c>
      <c r="L281" s="9">
        <f t="shared" si="81"/>
        <v>0</v>
      </c>
      <c r="M281" s="9">
        <f t="shared" si="82"/>
        <v>0</v>
      </c>
      <c r="N281" s="9">
        <f t="shared" ref="N281:N312" si="92">IF(ISERROR(VLOOKUP($C281,_Tri6,5,FALSE)),0,(VLOOKUP($C281,_Tri6,5,FALSE)))</f>
        <v>0</v>
      </c>
      <c r="O281" s="9">
        <f t="shared" si="84"/>
        <v>0</v>
      </c>
      <c r="P281" s="8">
        <f t="shared" si="85"/>
        <v>0</v>
      </c>
      <c r="Q281" s="9">
        <f t="shared" si="86"/>
        <v>0</v>
      </c>
      <c r="R281" s="7">
        <f t="shared" si="87"/>
        <v>0</v>
      </c>
      <c r="S281" s="8">
        <f t="shared" si="88"/>
        <v>0</v>
      </c>
      <c r="T281" s="9">
        <f t="shared" si="89"/>
        <v>0</v>
      </c>
      <c r="U281" s="9">
        <f t="shared" si="90"/>
        <v>0</v>
      </c>
      <c r="V281" s="1">
        <f t="shared" si="91"/>
        <v>0</v>
      </c>
    </row>
    <row r="282" spans="1:22">
      <c r="A282" s="105">
        <v>2.8900000000000003E-4</v>
      </c>
      <c r="B282" s="7">
        <f t="shared" si="77"/>
        <v>2.8900000000000003E-4</v>
      </c>
      <c r="C282"/>
      <c r="D282"/>
      <c r="E282"/>
      <c r="F282" s="26">
        <f t="shared" si="78"/>
        <v>0</v>
      </c>
      <c r="G282" s="26">
        <f t="shared" si="79"/>
        <v>0</v>
      </c>
      <c r="H282" s="8">
        <v>0</v>
      </c>
      <c r="I282" s="8">
        <v>0</v>
      </c>
      <c r="J282" s="8">
        <v>0</v>
      </c>
      <c r="K282" s="9">
        <f t="shared" si="80"/>
        <v>0</v>
      </c>
      <c r="L282" s="9">
        <f t="shared" si="81"/>
        <v>0</v>
      </c>
      <c r="M282" s="9">
        <f t="shared" si="82"/>
        <v>0</v>
      </c>
      <c r="N282" s="9">
        <f t="shared" si="92"/>
        <v>0</v>
      </c>
      <c r="O282" s="9">
        <f t="shared" si="84"/>
        <v>0</v>
      </c>
      <c r="P282" s="8">
        <f t="shared" si="85"/>
        <v>0</v>
      </c>
      <c r="Q282" s="9">
        <f t="shared" si="86"/>
        <v>0</v>
      </c>
      <c r="R282" s="7">
        <f t="shared" si="87"/>
        <v>0</v>
      </c>
      <c r="S282" s="8">
        <f t="shared" si="88"/>
        <v>0</v>
      </c>
      <c r="T282" s="9">
        <f t="shared" si="89"/>
        <v>0</v>
      </c>
      <c r="U282" s="9">
        <f t="shared" si="90"/>
        <v>0</v>
      </c>
      <c r="V282" s="1">
        <f t="shared" si="91"/>
        <v>0</v>
      </c>
    </row>
    <row r="283" spans="1:22">
      <c r="A283" s="105">
        <v>2.9E-4</v>
      </c>
      <c r="B283" s="7">
        <f t="shared" si="77"/>
        <v>2.9E-4</v>
      </c>
      <c r="C283"/>
      <c r="D283"/>
      <c r="E283"/>
      <c r="F283" s="26">
        <f t="shared" si="78"/>
        <v>0</v>
      </c>
      <c r="G283" s="26">
        <f t="shared" si="79"/>
        <v>0</v>
      </c>
      <c r="H283" s="8">
        <v>0</v>
      </c>
      <c r="I283" s="8">
        <v>0</v>
      </c>
      <c r="J283" s="8">
        <v>0</v>
      </c>
      <c r="K283" s="9">
        <f t="shared" si="80"/>
        <v>0</v>
      </c>
      <c r="L283" s="9">
        <f t="shared" si="81"/>
        <v>0</v>
      </c>
      <c r="M283" s="9">
        <f t="shared" si="82"/>
        <v>0</v>
      </c>
      <c r="N283" s="9">
        <f t="shared" si="92"/>
        <v>0</v>
      </c>
      <c r="O283" s="9">
        <f t="shared" si="84"/>
        <v>0</v>
      </c>
      <c r="P283" s="8">
        <f t="shared" si="85"/>
        <v>0</v>
      </c>
      <c r="Q283" s="9">
        <f t="shared" si="86"/>
        <v>0</v>
      </c>
      <c r="R283" s="7">
        <f t="shared" si="87"/>
        <v>0</v>
      </c>
      <c r="S283" s="8">
        <f t="shared" si="88"/>
        <v>0</v>
      </c>
      <c r="T283" s="9">
        <f t="shared" si="89"/>
        <v>0</v>
      </c>
      <c r="U283" s="9">
        <f t="shared" si="90"/>
        <v>0</v>
      </c>
      <c r="V283" s="1">
        <f t="shared" si="91"/>
        <v>0</v>
      </c>
    </row>
    <row r="284" spans="1:22">
      <c r="A284" s="105">
        <v>2.9100000000000003E-4</v>
      </c>
      <c r="B284" s="7">
        <f t="shared" si="77"/>
        <v>6562.7322880304218</v>
      </c>
      <c r="C284" t="s">
        <v>235</v>
      </c>
      <c r="D284" t="s">
        <v>203</v>
      </c>
      <c r="E284" t="s">
        <v>134</v>
      </c>
      <c r="F284" s="26">
        <f t="shared" si="78"/>
        <v>1</v>
      </c>
      <c r="G284" s="26">
        <f t="shared" si="79"/>
        <v>1</v>
      </c>
      <c r="H284" s="8">
        <v>0</v>
      </c>
      <c r="I284" s="8">
        <v>0</v>
      </c>
      <c r="J284" s="8">
        <v>0</v>
      </c>
      <c r="K284" s="9">
        <f t="shared" si="80"/>
        <v>0</v>
      </c>
      <c r="L284" s="9">
        <f t="shared" si="81"/>
        <v>0</v>
      </c>
      <c r="M284" s="9">
        <f t="shared" si="82"/>
        <v>6562.7319970304216</v>
      </c>
      <c r="N284" s="9">
        <f t="shared" si="92"/>
        <v>0</v>
      </c>
      <c r="O284" s="9">
        <f t="shared" si="84"/>
        <v>0</v>
      </c>
      <c r="P284" s="8">
        <f t="shared" si="85"/>
        <v>0</v>
      </c>
      <c r="Q284" s="9">
        <f t="shared" si="86"/>
        <v>0</v>
      </c>
      <c r="R284" s="7">
        <f t="shared" si="87"/>
        <v>0</v>
      </c>
      <c r="S284" s="8">
        <f t="shared" si="88"/>
        <v>0</v>
      </c>
      <c r="T284" s="9">
        <f t="shared" si="89"/>
        <v>6562.7319970304216</v>
      </c>
      <c r="U284" s="9">
        <f t="shared" si="90"/>
        <v>0</v>
      </c>
      <c r="V284" s="1">
        <f t="shared" si="91"/>
        <v>6562.7319970304216</v>
      </c>
    </row>
    <row r="285" spans="1:22">
      <c r="A285" s="105">
        <v>2.92E-4</v>
      </c>
      <c r="B285" s="7">
        <f t="shared" si="77"/>
        <v>2.92E-4</v>
      </c>
      <c r="C285"/>
      <c r="D285"/>
      <c r="E285"/>
      <c r="F285" s="26">
        <f t="shared" si="78"/>
        <v>0</v>
      </c>
      <c r="G285" s="26">
        <f t="shared" si="79"/>
        <v>0</v>
      </c>
      <c r="H285" s="8">
        <v>0</v>
      </c>
      <c r="I285" s="8">
        <v>0</v>
      </c>
      <c r="J285" s="8">
        <v>0</v>
      </c>
      <c r="K285" s="9">
        <f t="shared" si="80"/>
        <v>0</v>
      </c>
      <c r="L285" s="9">
        <f t="shared" si="81"/>
        <v>0</v>
      </c>
      <c r="M285" s="9">
        <f t="shared" si="82"/>
        <v>0</v>
      </c>
      <c r="N285" s="9">
        <f t="shared" si="92"/>
        <v>0</v>
      </c>
      <c r="O285" s="9">
        <f t="shared" si="84"/>
        <v>0</v>
      </c>
      <c r="P285" s="8">
        <f t="shared" si="85"/>
        <v>0</v>
      </c>
      <c r="Q285" s="9">
        <f t="shared" si="86"/>
        <v>0</v>
      </c>
      <c r="R285" s="7">
        <f t="shared" si="87"/>
        <v>0</v>
      </c>
      <c r="S285" s="8">
        <f t="shared" si="88"/>
        <v>0</v>
      </c>
      <c r="T285" s="9">
        <f t="shared" si="89"/>
        <v>0</v>
      </c>
      <c r="U285" s="9">
        <f t="shared" si="90"/>
        <v>0</v>
      </c>
      <c r="V285" s="1">
        <f t="shared" si="91"/>
        <v>0</v>
      </c>
    </row>
    <row r="286" spans="1:22">
      <c r="A286" s="105">
        <v>2.9300000000000002E-4</v>
      </c>
      <c r="B286" s="7">
        <f t="shared" si="77"/>
        <v>2.9300000000000002E-4</v>
      </c>
      <c r="C286"/>
      <c r="D286"/>
      <c r="E286"/>
      <c r="F286" s="26">
        <f t="shared" si="78"/>
        <v>0</v>
      </c>
      <c r="G286" s="26">
        <f t="shared" si="79"/>
        <v>0</v>
      </c>
      <c r="H286" s="8">
        <v>0</v>
      </c>
      <c r="I286" s="8">
        <v>0</v>
      </c>
      <c r="J286" s="8">
        <v>0</v>
      </c>
      <c r="K286" s="9">
        <f t="shared" si="80"/>
        <v>0</v>
      </c>
      <c r="L286" s="9">
        <f t="shared" si="81"/>
        <v>0</v>
      </c>
      <c r="M286" s="9">
        <f t="shared" si="82"/>
        <v>0</v>
      </c>
      <c r="N286" s="9">
        <f t="shared" si="92"/>
        <v>0</v>
      </c>
      <c r="O286" s="9">
        <f t="shared" si="84"/>
        <v>0</v>
      </c>
      <c r="P286" s="8">
        <f t="shared" si="85"/>
        <v>0</v>
      </c>
      <c r="Q286" s="9">
        <f t="shared" si="86"/>
        <v>0</v>
      </c>
      <c r="R286" s="7">
        <f t="shared" si="87"/>
        <v>0</v>
      </c>
      <c r="S286" s="8">
        <f t="shared" si="88"/>
        <v>0</v>
      </c>
      <c r="T286" s="9">
        <f t="shared" si="89"/>
        <v>0</v>
      </c>
      <c r="U286" s="9">
        <f t="shared" si="90"/>
        <v>0</v>
      </c>
      <c r="V286" s="1">
        <f t="shared" si="91"/>
        <v>0</v>
      </c>
    </row>
    <row r="287" spans="1:22">
      <c r="A287" s="105">
        <v>2.9399999999999999E-4</v>
      </c>
      <c r="B287" s="7">
        <f t="shared" si="77"/>
        <v>2.9399999999999999E-4</v>
      </c>
      <c r="C287"/>
      <c r="D287"/>
      <c r="E287"/>
      <c r="F287" s="26">
        <f t="shared" si="78"/>
        <v>0</v>
      </c>
      <c r="G287" s="26">
        <f t="shared" si="79"/>
        <v>0</v>
      </c>
      <c r="H287" s="8">
        <v>0</v>
      </c>
      <c r="I287" s="8">
        <v>0</v>
      </c>
      <c r="J287" s="8">
        <v>0</v>
      </c>
      <c r="K287" s="9">
        <f t="shared" si="80"/>
        <v>0</v>
      </c>
      <c r="L287" s="9">
        <f t="shared" si="81"/>
        <v>0</v>
      </c>
      <c r="M287" s="9">
        <f t="shared" si="82"/>
        <v>0</v>
      </c>
      <c r="N287" s="9">
        <f t="shared" si="92"/>
        <v>0</v>
      </c>
      <c r="O287" s="9">
        <f t="shared" si="84"/>
        <v>0</v>
      </c>
      <c r="P287" s="8">
        <f t="shared" si="85"/>
        <v>0</v>
      </c>
      <c r="Q287" s="9">
        <f t="shared" si="86"/>
        <v>0</v>
      </c>
      <c r="R287" s="7">
        <f t="shared" si="87"/>
        <v>0</v>
      </c>
      <c r="S287" s="8">
        <f t="shared" si="88"/>
        <v>0</v>
      </c>
      <c r="T287" s="9">
        <f t="shared" si="89"/>
        <v>0</v>
      </c>
      <c r="U287" s="9">
        <f t="shared" si="90"/>
        <v>0</v>
      </c>
      <c r="V287" s="1">
        <f t="shared" si="91"/>
        <v>0</v>
      </c>
    </row>
    <row r="288" spans="1:22">
      <c r="A288" s="105">
        <v>2.9500000000000001E-4</v>
      </c>
      <c r="B288" s="7">
        <f t="shared" si="77"/>
        <v>9089.1661626893565</v>
      </c>
      <c r="C288" t="s">
        <v>236</v>
      </c>
      <c r="D288" t="s">
        <v>203</v>
      </c>
      <c r="E288" t="s">
        <v>237</v>
      </c>
      <c r="F288" s="26">
        <f t="shared" si="78"/>
        <v>1</v>
      </c>
      <c r="G288" s="26">
        <f t="shared" si="79"/>
        <v>1</v>
      </c>
      <c r="H288" s="8">
        <v>0</v>
      </c>
      <c r="I288" s="8">
        <v>0</v>
      </c>
      <c r="J288" s="8">
        <v>0</v>
      </c>
      <c r="K288" s="9">
        <f t="shared" si="80"/>
        <v>0</v>
      </c>
      <c r="L288" s="9">
        <f t="shared" si="81"/>
        <v>9089.1658676893567</v>
      </c>
      <c r="M288" s="9">
        <f t="shared" si="82"/>
        <v>0</v>
      </c>
      <c r="N288" s="9">
        <f t="shared" si="92"/>
        <v>0</v>
      </c>
      <c r="O288" s="9">
        <f t="shared" si="84"/>
        <v>0</v>
      </c>
      <c r="P288" s="8">
        <f t="shared" si="85"/>
        <v>0</v>
      </c>
      <c r="Q288" s="9">
        <f t="shared" si="86"/>
        <v>0</v>
      </c>
      <c r="R288" s="7">
        <f t="shared" si="87"/>
        <v>0</v>
      </c>
      <c r="S288" s="8">
        <f t="shared" si="88"/>
        <v>0</v>
      </c>
      <c r="T288" s="9">
        <f t="shared" si="89"/>
        <v>9089.1658676893567</v>
      </c>
      <c r="U288" s="9">
        <f t="shared" si="90"/>
        <v>0</v>
      </c>
      <c r="V288" s="1">
        <f t="shared" si="91"/>
        <v>9089.1658676893567</v>
      </c>
    </row>
    <row r="289" spans="1:22">
      <c r="A289" s="105">
        <v>2.9600000000000004E-4</v>
      </c>
      <c r="B289" s="7">
        <f t="shared" si="77"/>
        <v>28874.003775701916</v>
      </c>
      <c r="C289" t="s">
        <v>238</v>
      </c>
      <c r="D289" t="s">
        <v>203</v>
      </c>
      <c r="E289" t="s">
        <v>239</v>
      </c>
      <c r="F289" s="26">
        <f t="shared" si="78"/>
        <v>5</v>
      </c>
      <c r="G289" s="26">
        <f t="shared" si="79"/>
        <v>3</v>
      </c>
      <c r="H289" s="8">
        <v>0</v>
      </c>
      <c r="I289" s="8">
        <v>0</v>
      </c>
      <c r="J289" s="8">
        <v>0</v>
      </c>
      <c r="K289" s="9">
        <f t="shared" si="80"/>
        <v>9320.7126948774367</v>
      </c>
      <c r="L289" s="9">
        <f t="shared" si="81"/>
        <v>9763.130792996908</v>
      </c>
      <c r="M289" s="9">
        <f t="shared" si="82"/>
        <v>9567.0995670995835</v>
      </c>
      <c r="N289" s="9">
        <f t="shared" si="92"/>
        <v>9204.0358744394598</v>
      </c>
      <c r="O289" s="9">
        <f t="shared" si="84"/>
        <v>9543.7731196054265</v>
      </c>
      <c r="P289" s="8">
        <f t="shared" si="85"/>
        <v>0</v>
      </c>
      <c r="Q289" s="9">
        <f t="shared" si="86"/>
        <v>9543.7731196054265</v>
      </c>
      <c r="R289" s="7">
        <f t="shared" si="87"/>
        <v>9543.7731196054265</v>
      </c>
      <c r="S289" s="8">
        <f t="shared" si="88"/>
        <v>0</v>
      </c>
      <c r="T289" s="9">
        <f t="shared" si="89"/>
        <v>9763.130792996908</v>
      </c>
      <c r="U289" s="9">
        <f t="shared" si="90"/>
        <v>9567.0995670995835</v>
      </c>
      <c r="V289" s="1">
        <f t="shared" si="91"/>
        <v>28874.003479701918</v>
      </c>
    </row>
    <row r="290" spans="1:22">
      <c r="A290" s="105">
        <v>2.9700000000000001E-4</v>
      </c>
      <c r="B290" s="7">
        <f t="shared" si="77"/>
        <v>2.9700000000000001E-4</v>
      </c>
      <c r="C290"/>
      <c r="D290"/>
      <c r="E290"/>
      <c r="F290" s="26">
        <f t="shared" si="78"/>
        <v>0</v>
      </c>
      <c r="G290" s="26">
        <f t="shared" si="79"/>
        <v>0</v>
      </c>
      <c r="H290" s="8">
        <v>0</v>
      </c>
      <c r="I290" s="8">
        <v>0</v>
      </c>
      <c r="J290" s="8">
        <v>0</v>
      </c>
      <c r="K290" s="9">
        <f t="shared" si="80"/>
        <v>0</v>
      </c>
      <c r="L290" s="9">
        <f t="shared" si="81"/>
        <v>0</v>
      </c>
      <c r="M290" s="9">
        <f t="shared" si="82"/>
        <v>0</v>
      </c>
      <c r="N290" s="9">
        <f t="shared" si="92"/>
        <v>0</v>
      </c>
      <c r="O290" s="9">
        <f t="shared" si="84"/>
        <v>0</v>
      </c>
      <c r="P290" s="8">
        <f t="shared" si="85"/>
        <v>0</v>
      </c>
      <c r="Q290" s="9">
        <f t="shared" si="86"/>
        <v>0</v>
      </c>
      <c r="R290" s="7">
        <f t="shared" si="87"/>
        <v>0</v>
      </c>
      <c r="S290" s="8">
        <f t="shared" si="88"/>
        <v>0</v>
      </c>
      <c r="T290" s="9">
        <f t="shared" si="89"/>
        <v>0</v>
      </c>
      <c r="U290" s="9">
        <f t="shared" si="90"/>
        <v>0</v>
      </c>
      <c r="V290" s="1">
        <f t="shared" si="91"/>
        <v>0</v>
      </c>
    </row>
    <row r="291" spans="1:22">
      <c r="A291" s="105">
        <v>2.9800000000000003E-4</v>
      </c>
      <c r="B291" s="7">
        <f t="shared" si="77"/>
        <v>2.9800000000000003E-4</v>
      </c>
      <c r="C291"/>
      <c r="D291"/>
      <c r="E291"/>
      <c r="F291" s="26">
        <f t="shared" si="78"/>
        <v>0</v>
      </c>
      <c r="G291" s="26">
        <f t="shared" si="79"/>
        <v>0</v>
      </c>
      <c r="H291" s="8">
        <v>0</v>
      </c>
      <c r="I291" s="8">
        <v>0</v>
      </c>
      <c r="J291" s="8">
        <v>0</v>
      </c>
      <c r="K291" s="9">
        <f t="shared" si="80"/>
        <v>0</v>
      </c>
      <c r="L291" s="9">
        <f t="shared" si="81"/>
        <v>0</v>
      </c>
      <c r="M291" s="9">
        <f t="shared" si="82"/>
        <v>0</v>
      </c>
      <c r="N291" s="9">
        <f t="shared" si="92"/>
        <v>0</v>
      </c>
      <c r="O291" s="9">
        <f t="shared" si="84"/>
        <v>0</v>
      </c>
      <c r="P291" s="8">
        <f t="shared" si="85"/>
        <v>0</v>
      </c>
      <c r="Q291" s="9">
        <f t="shared" si="86"/>
        <v>0</v>
      </c>
      <c r="R291" s="7">
        <f t="shared" si="87"/>
        <v>0</v>
      </c>
      <c r="S291" s="8">
        <f t="shared" si="88"/>
        <v>0</v>
      </c>
      <c r="T291" s="9">
        <f t="shared" si="89"/>
        <v>0</v>
      </c>
      <c r="U291" s="9">
        <f t="shared" si="90"/>
        <v>0</v>
      </c>
      <c r="V291" s="1">
        <f t="shared" si="91"/>
        <v>0</v>
      </c>
    </row>
    <row r="292" spans="1:22">
      <c r="A292" s="105">
        <v>2.99E-4</v>
      </c>
      <c r="B292" s="7">
        <f t="shared" si="77"/>
        <v>2.99E-4</v>
      </c>
      <c r="C292"/>
      <c r="D292"/>
      <c r="E292"/>
      <c r="F292" s="26">
        <f t="shared" si="78"/>
        <v>0</v>
      </c>
      <c r="G292" s="26">
        <f t="shared" si="79"/>
        <v>0</v>
      </c>
      <c r="H292" s="8">
        <v>0</v>
      </c>
      <c r="I292" s="8">
        <v>0</v>
      </c>
      <c r="J292" s="8">
        <v>0</v>
      </c>
      <c r="K292" s="9">
        <f t="shared" si="80"/>
        <v>0</v>
      </c>
      <c r="L292" s="9">
        <f t="shared" si="81"/>
        <v>0</v>
      </c>
      <c r="M292" s="9">
        <f t="shared" si="82"/>
        <v>0</v>
      </c>
      <c r="N292" s="9">
        <f t="shared" si="92"/>
        <v>0</v>
      </c>
      <c r="O292" s="9">
        <f t="shared" si="84"/>
        <v>0</v>
      </c>
      <c r="P292" s="8">
        <f t="shared" si="85"/>
        <v>0</v>
      </c>
      <c r="Q292" s="9">
        <f t="shared" si="86"/>
        <v>0</v>
      </c>
      <c r="R292" s="7">
        <f t="shared" si="87"/>
        <v>0</v>
      </c>
      <c r="S292" s="8">
        <f t="shared" si="88"/>
        <v>0</v>
      </c>
      <c r="T292" s="9">
        <f t="shared" si="89"/>
        <v>0</v>
      </c>
      <c r="U292" s="9">
        <f t="shared" si="90"/>
        <v>0</v>
      </c>
      <c r="V292" s="1">
        <f t="shared" si="91"/>
        <v>0</v>
      </c>
    </row>
    <row r="293" spans="1:22">
      <c r="A293" s="105">
        <v>3.0000000000000003E-4</v>
      </c>
      <c r="B293" s="7">
        <f t="shared" si="77"/>
        <v>3.0000000000000003E-4</v>
      </c>
      <c r="C293"/>
      <c r="D293"/>
      <c r="E293"/>
      <c r="F293" s="26">
        <f t="shared" si="78"/>
        <v>0</v>
      </c>
      <c r="G293" s="26">
        <f t="shared" si="79"/>
        <v>0</v>
      </c>
      <c r="H293" s="8">
        <v>0</v>
      </c>
      <c r="I293" s="8">
        <v>0</v>
      </c>
      <c r="J293" s="8">
        <v>0</v>
      </c>
      <c r="K293" s="9">
        <f t="shared" si="80"/>
        <v>0</v>
      </c>
      <c r="L293" s="9">
        <f t="shared" si="81"/>
        <v>0</v>
      </c>
      <c r="M293" s="9">
        <f t="shared" si="82"/>
        <v>0</v>
      </c>
      <c r="N293" s="9">
        <f t="shared" si="92"/>
        <v>0</v>
      </c>
      <c r="O293" s="9">
        <f t="shared" si="84"/>
        <v>0</v>
      </c>
      <c r="P293" s="8">
        <f t="shared" si="85"/>
        <v>0</v>
      </c>
      <c r="Q293" s="9">
        <f t="shared" si="86"/>
        <v>0</v>
      </c>
      <c r="R293" s="7">
        <f t="shared" si="87"/>
        <v>0</v>
      </c>
      <c r="S293" s="8">
        <f t="shared" si="88"/>
        <v>0</v>
      </c>
      <c r="T293" s="9">
        <f t="shared" si="89"/>
        <v>0</v>
      </c>
      <c r="U293" s="9">
        <f t="shared" si="90"/>
        <v>0</v>
      </c>
      <c r="V293" s="1">
        <f t="shared" si="91"/>
        <v>0</v>
      </c>
    </row>
    <row r="294" spans="1:22">
      <c r="A294" s="105">
        <v>3.01E-4</v>
      </c>
      <c r="B294" s="7">
        <f t="shared" si="77"/>
        <v>3.01E-4</v>
      </c>
      <c r="C294"/>
      <c r="D294"/>
      <c r="E294"/>
      <c r="F294" s="26">
        <f t="shared" si="78"/>
        <v>0</v>
      </c>
      <c r="G294" s="26">
        <f t="shared" si="79"/>
        <v>0</v>
      </c>
      <c r="H294" s="8">
        <v>0</v>
      </c>
      <c r="I294" s="8">
        <v>0</v>
      </c>
      <c r="J294" s="8">
        <v>0</v>
      </c>
      <c r="K294" s="9">
        <f t="shared" si="80"/>
        <v>0</v>
      </c>
      <c r="L294" s="9">
        <f t="shared" si="81"/>
        <v>0</v>
      </c>
      <c r="M294" s="9">
        <f t="shared" si="82"/>
        <v>0</v>
      </c>
      <c r="N294" s="9">
        <f t="shared" si="92"/>
        <v>0</v>
      </c>
      <c r="O294" s="9">
        <f t="shared" si="84"/>
        <v>0</v>
      </c>
      <c r="P294" s="8">
        <f t="shared" si="85"/>
        <v>0</v>
      </c>
      <c r="Q294" s="9">
        <f t="shared" si="86"/>
        <v>0</v>
      </c>
      <c r="R294" s="7">
        <f t="shared" si="87"/>
        <v>0</v>
      </c>
      <c r="S294" s="8">
        <f t="shared" si="88"/>
        <v>0</v>
      </c>
      <c r="T294" s="9">
        <f t="shared" si="89"/>
        <v>0</v>
      </c>
      <c r="U294" s="9">
        <f t="shared" si="90"/>
        <v>0</v>
      </c>
      <c r="V294" s="1">
        <f t="shared" si="91"/>
        <v>0</v>
      </c>
    </row>
    <row r="295" spans="1:22">
      <c r="A295" s="105">
        <v>3.0200000000000002E-4</v>
      </c>
      <c r="B295" s="7">
        <f t="shared" si="77"/>
        <v>3.0200000000000002E-4</v>
      </c>
      <c r="C295"/>
      <c r="D295"/>
      <c r="E295"/>
      <c r="F295" s="26">
        <f t="shared" si="78"/>
        <v>0</v>
      </c>
      <c r="G295" s="26">
        <f t="shared" si="79"/>
        <v>0</v>
      </c>
      <c r="H295" s="8">
        <v>0</v>
      </c>
      <c r="I295" s="8">
        <v>0</v>
      </c>
      <c r="J295" s="8">
        <v>0</v>
      </c>
      <c r="K295" s="9">
        <f t="shared" si="80"/>
        <v>0</v>
      </c>
      <c r="L295" s="9">
        <f t="shared" si="81"/>
        <v>0</v>
      </c>
      <c r="M295" s="9">
        <f t="shared" si="82"/>
        <v>0</v>
      </c>
      <c r="N295" s="9">
        <f t="shared" si="92"/>
        <v>0</v>
      </c>
      <c r="O295" s="9">
        <f t="shared" si="84"/>
        <v>0</v>
      </c>
      <c r="P295" s="8">
        <f t="shared" si="85"/>
        <v>0</v>
      </c>
      <c r="Q295" s="9">
        <f t="shared" si="86"/>
        <v>0</v>
      </c>
      <c r="R295" s="7">
        <f t="shared" si="87"/>
        <v>0</v>
      </c>
      <c r="S295" s="8">
        <f t="shared" si="88"/>
        <v>0</v>
      </c>
      <c r="T295" s="9">
        <f t="shared" si="89"/>
        <v>0</v>
      </c>
      <c r="U295" s="9">
        <f t="shared" si="90"/>
        <v>0</v>
      </c>
      <c r="V295" s="1">
        <f t="shared" si="91"/>
        <v>0</v>
      </c>
    </row>
    <row r="296" spans="1:22">
      <c r="A296" s="105">
        <v>3.0299999999999999E-4</v>
      </c>
      <c r="B296" s="7">
        <f t="shared" si="77"/>
        <v>3.0299999999999999E-4</v>
      </c>
      <c r="C296"/>
      <c r="D296"/>
      <c r="E296"/>
      <c r="F296" s="26">
        <f t="shared" si="78"/>
        <v>0</v>
      </c>
      <c r="G296" s="26">
        <f t="shared" si="79"/>
        <v>0</v>
      </c>
      <c r="H296" s="8">
        <v>0</v>
      </c>
      <c r="I296" s="8">
        <v>0</v>
      </c>
      <c r="J296" s="8">
        <v>0</v>
      </c>
      <c r="K296" s="9">
        <f t="shared" si="80"/>
        <v>0</v>
      </c>
      <c r="L296" s="9">
        <f t="shared" si="81"/>
        <v>0</v>
      </c>
      <c r="M296" s="9">
        <f t="shared" si="82"/>
        <v>0</v>
      </c>
      <c r="N296" s="9">
        <f t="shared" si="92"/>
        <v>0</v>
      </c>
      <c r="O296" s="9">
        <f t="shared" si="84"/>
        <v>0</v>
      </c>
      <c r="P296" s="8">
        <f t="shared" si="85"/>
        <v>0</v>
      </c>
      <c r="Q296" s="9">
        <f t="shared" si="86"/>
        <v>0</v>
      </c>
      <c r="R296" s="7">
        <f t="shared" si="87"/>
        <v>0</v>
      </c>
      <c r="S296" s="8">
        <f t="shared" si="88"/>
        <v>0</v>
      </c>
      <c r="T296" s="9">
        <f t="shared" si="89"/>
        <v>0</v>
      </c>
      <c r="U296" s="9">
        <f t="shared" si="90"/>
        <v>0</v>
      </c>
      <c r="V296" s="1">
        <f t="shared" si="91"/>
        <v>0</v>
      </c>
    </row>
    <row r="297" spans="1:22">
      <c r="A297" s="105">
        <v>3.0400000000000002E-4</v>
      </c>
      <c r="B297" s="7">
        <f t="shared" si="77"/>
        <v>3.0400000000000002E-4</v>
      </c>
      <c r="C297"/>
      <c r="D297"/>
      <c r="E297"/>
      <c r="F297" s="26">
        <f t="shared" si="78"/>
        <v>0</v>
      </c>
      <c r="G297" s="26">
        <f t="shared" si="79"/>
        <v>0</v>
      </c>
      <c r="H297" s="8">
        <v>0</v>
      </c>
      <c r="I297" s="8">
        <v>0</v>
      </c>
      <c r="J297" s="8">
        <v>0</v>
      </c>
      <c r="K297" s="9">
        <f t="shared" si="80"/>
        <v>0</v>
      </c>
      <c r="L297" s="9">
        <f t="shared" si="81"/>
        <v>0</v>
      </c>
      <c r="M297" s="9">
        <f t="shared" si="82"/>
        <v>0</v>
      </c>
      <c r="N297" s="9">
        <f t="shared" si="92"/>
        <v>0</v>
      </c>
      <c r="O297" s="9">
        <f t="shared" si="84"/>
        <v>0</v>
      </c>
      <c r="P297" s="8">
        <f t="shared" si="85"/>
        <v>0</v>
      </c>
      <c r="Q297" s="9">
        <f t="shared" si="86"/>
        <v>0</v>
      </c>
      <c r="R297" s="7">
        <f t="shared" si="87"/>
        <v>0</v>
      </c>
      <c r="S297" s="8">
        <f t="shared" si="88"/>
        <v>0</v>
      </c>
      <c r="T297" s="9">
        <f t="shared" si="89"/>
        <v>0</v>
      </c>
      <c r="U297" s="9">
        <f t="shared" si="90"/>
        <v>0</v>
      </c>
      <c r="V297" s="1">
        <f t="shared" si="91"/>
        <v>0</v>
      </c>
    </row>
    <row r="298" spans="1:22">
      <c r="A298" s="105">
        <v>3.0499999999999999E-4</v>
      </c>
      <c r="B298" s="7">
        <f t="shared" si="77"/>
        <v>8942.307997307631</v>
      </c>
      <c r="C298" t="s">
        <v>248</v>
      </c>
      <c r="D298" t="s">
        <v>203</v>
      </c>
      <c r="E298" t="s">
        <v>151</v>
      </c>
      <c r="F298" s="26">
        <f t="shared" si="78"/>
        <v>1</v>
      </c>
      <c r="G298" s="26">
        <f t="shared" si="79"/>
        <v>1</v>
      </c>
      <c r="H298" s="8">
        <v>0</v>
      </c>
      <c r="I298" s="8">
        <v>0</v>
      </c>
      <c r="J298" s="8">
        <v>0</v>
      </c>
      <c r="K298" s="9">
        <f t="shared" si="80"/>
        <v>8942.3076923076314</v>
      </c>
      <c r="L298" s="9">
        <f t="shared" si="81"/>
        <v>0</v>
      </c>
      <c r="M298" s="9">
        <f t="shared" si="82"/>
        <v>0</v>
      </c>
      <c r="N298" s="9">
        <f t="shared" si="92"/>
        <v>0</v>
      </c>
      <c r="O298" s="9">
        <f t="shared" si="84"/>
        <v>0</v>
      </c>
      <c r="P298" s="8">
        <f t="shared" si="85"/>
        <v>0</v>
      </c>
      <c r="Q298" s="9">
        <f t="shared" si="86"/>
        <v>0</v>
      </c>
      <c r="R298" s="7">
        <f t="shared" si="87"/>
        <v>0</v>
      </c>
      <c r="S298" s="8">
        <f t="shared" si="88"/>
        <v>0</v>
      </c>
      <c r="T298" s="9">
        <f t="shared" si="89"/>
        <v>8942.3076923076314</v>
      </c>
      <c r="U298" s="9">
        <f t="shared" si="90"/>
        <v>0</v>
      </c>
      <c r="V298" s="1">
        <f t="shared" si="91"/>
        <v>8942.3076923076314</v>
      </c>
    </row>
    <row r="299" spans="1:22">
      <c r="A299" s="105">
        <v>3.0600000000000001E-4</v>
      </c>
      <c r="B299" s="7">
        <f t="shared" si="77"/>
        <v>3.0600000000000001E-4</v>
      </c>
      <c r="C299"/>
      <c r="D299"/>
      <c r="E299"/>
      <c r="F299" s="26">
        <f t="shared" si="78"/>
        <v>0</v>
      </c>
      <c r="G299" s="26">
        <f t="shared" si="79"/>
        <v>0</v>
      </c>
      <c r="H299" s="8">
        <v>0</v>
      </c>
      <c r="I299" s="8">
        <v>0</v>
      </c>
      <c r="J299" s="8">
        <v>0</v>
      </c>
      <c r="K299" s="9">
        <f t="shared" si="80"/>
        <v>0</v>
      </c>
      <c r="L299" s="9">
        <f t="shared" si="81"/>
        <v>0</v>
      </c>
      <c r="M299" s="9">
        <f t="shared" si="82"/>
        <v>0</v>
      </c>
      <c r="N299" s="9">
        <f t="shared" si="92"/>
        <v>0</v>
      </c>
      <c r="O299" s="9">
        <f t="shared" si="84"/>
        <v>0</v>
      </c>
      <c r="P299" s="8">
        <f t="shared" si="85"/>
        <v>0</v>
      </c>
      <c r="Q299" s="9">
        <f t="shared" si="86"/>
        <v>0</v>
      </c>
      <c r="R299" s="7">
        <f t="shared" si="87"/>
        <v>0</v>
      </c>
      <c r="S299" s="8">
        <f t="shared" si="88"/>
        <v>0</v>
      </c>
      <c r="T299" s="9">
        <f t="shared" si="89"/>
        <v>0</v>
      </c>
      <c r="U299" s="9">
        <f t="shared" si="90"/>
        <v>0</v>
      </c>
      <c r="V299" s="1">
        <f t="shared" si="91"/>
        <v>0</v>
      </c>
    </row>
    <row r="300" spans="1:22">
      <c r="A300" s="105">
        <v>3.0700000000000004E-4</v>
      </c>
      <c r="B300" s="7">
        <f t="shared" si="77"/>
        <v>3.0700000000000004E-4</v>
      </c>
      <c r="C300"/>
      <c r="D300"/>
      <c r="E300"/>
      <c r="F300" s="26">
        <f t="shared" si="78"/>
        <v>0</v>
      </c>
      <c r="G300" s="26">
        <f t="shared" si="79"/>
        <v>0</v>
      </c>
      <c r="H300" s="8">
        <v>0</v>
      </c>
      <c r="I300" s="8">
        <v>0</v>
      </c>
      <c r="J300" s="8">
        <v>0</v>
      </c>
      <c r="K300" s="9">
        <f t="shared" si="80"/>
        <v>0</v>
      </c>
      <c r="L300" s="9">
        <f t="shared" si="81"/>
        <v>0</v>
      </c>
      <c r="M300" s="9">
        <f t="shared" si="82"/>
        <v>0</v>
      </c>
      <c r="N300" s="9">
        <f t="shared" si="92"/>
        <v>0</v>
      </c>
      <c r="O300" s="9">
        <f t="shared" si="84"/>
        <v>0</v>
      </c>
      <c r="P300" s="8">
        <f t="shared" si="85"/>
        <v>0</v>
      </c>
      <c r="Q300" s="9">
        <f t="shared" si="86"/>
        <v>0</v>
      </c>
      <c r="R300" s="7">
        <f t="shared" si="87"/>
        <v>0</v>
      </c>
      <c r="S300" s="8">
        <f t="shared" si="88"/>
        <v>0</v>
      </c>
      <c r="T300" s="9">
        <f t="shared" si="89"/>
        <v>0</v>
      </c>
      <c r="U300" s="9">
        <f t="shared" si="90"/>
        <v>0</v>
      </c>
      <c r="V300" s="1">
        <f t="shared" si="91"/>
        <v>0</v>
      </c>
    </row>
    <row r="301" spans="1:22">
      <c r="A301" s="105">
        <v>3.0800000000000001E-4</v>
      </c>
      <c r="B301" s="7">
        <f t="shared" si="77"/>
        <v>3.0800000000000001E-4</v>
      </c>
      <c r="F301" s="26">
        <f t="shared" si="78"/>
        <v>0</v>
      </c>
      <c r="G301" s="26">
        <f t="shared" si="79"/>
        <v>0</v>
      </c>
      <c r="H301" s="8">
        <v>0</v>
      </c>
      <c r="I301" s="8">
        <v>0</v>
      </c>
      <c r="J301" s="8">
        <v>0</v>
      </c>
      <c r="K301" s="9">
        <f t="shared" si="80"/>
        <v>0</v>
      </c>
      <c r="L301" s="9">
        <f t="shared" si="81"/>
        <v>0</v>
      </c>
      <c r="M301" s="9">
        <f t="shared" si="82"/>
        <v>0</v>
      </c>
      <c r="N301" s="9">
        <f t="shared" si="92"/>
        <v>0</v>
      </c>
      <c r="O301" s="9">
        <f t="shared" si="84"/>
        <v>0</v>
      </c>
      <c r="P301" s="8">
        <f t="shared" si="85"/>
        <v>0</v>
      </c>
      <c r="Q301" s="9">
        <f t="shared" si="86"/>
        <v>0</v>
      </c>
      <c r="R301" s="7">
        <f t="shared" si="87"/>
        <v>0</v>
      </c>
      <c r="S301" s="8">
        <f t="shared" si="88"/>
        <v>0</v>
      </c>
      <c r="T301" s="9">
        <f t="shared" si="89"/>
        <v>0</v>
      </c>
      <c r="U301" s="9">
        <f t="shared" si="90"/>
        <v>0</v>
      </c>
      <c r="V301" s="1">
        <f t="shared" si="91"/>
        <v>0</v>
      </c>
    </row>
    <row r="302" spans="1:22">
      <c r="A302" s="105">
        <v>3.0900000000000003E-4</v>
      </c>
      <c r="B302" s="7">
        <f t="shared" si="77"/>
        <v>3.0900000000000003E-4</v>
      </c>
      <c r="F302" s="26">
        <f t="shared" si="78"/>
        <v>0</v>
      </c>
      <c r="G302" s="26">
        <f t="shared" si="79"/>
        <v>0</v>
      </c>
      <c r="H302" s="8">
        <v>0</v>
      </c>
      <c r="I302" s="8">
        <v>0</v>
      </c>
      <c r="J302" s="8">
        <v>0</v>
      </c>
      <c r="K302" s="9">
        <f t="shared" si="80"/>
        <v>0</v>
      </c>
      <c r="L302" s="9">
        <f t="shared" si="81"/>
        <v>0</v>
      </c>
      <c r="M302" s="9">
        <f t="shared" si="82"/>
        <v>0</v>
      </c>
      <c r="N302" s="9">
        <f t="shared" si="92"/>
        <v>0</v>
      </c>
      <c r="O302" s="9">
        <f t="shared" si="84"/>
        <v>0</v>
      </c>
      <c r="P302" s="8">
        <f t="shared" si="85"/>
        <v>0</v>
      </c>
      <c r="Q302" s="9">
        <f t="shared" si="86"/>
        <v>0</v>
      </c>
      <c r="R302" s="7">
        <f t="shared" si="87"/>
        <v>0</v>
      </c>
      <c r="S302" s="8">
        <f t="shared" si="88"/>
        <v>0</v>
      </c>
      <c r="T302" s="9">
        <f t="shared" si="89"/>
        <v>0</v>
      </c>
      <c r="U302" s="9">
        <f t="shared" si="90"/>
        <v>0</v>
      </c>
      <c r="V302" s="1">
        <f t="shared" si="91"/>
        <v>0</v>
      </c>
    </row>
    <row r="303" spans="1:22">
      <c r="A303" s="105">
        <v>3.1E-4</v>
      </c>
      <c r="B303" s="7">
        <f t="shared" si="77"/>
        <v>3.1E-4</v>
      </c>
      <c r="F303" s="26">
        <f t="shared" si="78"/>
        <v>0</v>
      </c>
      <c r="G303" s="26">
        <f t="shared" si="79"/>
        <v>0</v>
      </c>
      <c r="H303" s="8">
        <v>0</v>
      </c>
      <c r="I303" s="8">
        <v>0</v>
      </c>
      <c r="J303" s="8">
        <v>0</v>
      </c>
      <c r="K303" s="9">
        <f t="shared" si="80"/>
        <v>0</v>
      </c>
      <c r="L303" s="9">
        <f t="shared" si="81"/>
        <v>0</v>
      </c>
      <c r="M303" s="9">
        <f t="shared" si="82"/>
        <v>0</v>
      </c>
      <c r="N303" s="9">
        <f t="shared" si="92"/>
        <v>0</v>
      </c>
      <c r="O303" s="9">
        <f t="shared" si="84"/>
        <v>0</v>
      </c>
      <c r="P303" s="8">
        <f t="shared" si="85"/>
        <v>0</v>
      </c>
      <c r="Q303" s="9">
        <f t="shared" si="86"/>
        <v>0</v>
      </c>
      <c r="R303" s="7">
        <f t="shared" si="87"/>
        <v>0</v>
      </c>
      <c r="S303" s="8">
        <f t="shared" si="88"/>
        <v>0</v>
      </c>
      <c r="T303" s="9">
        <f t="shared" si="89"/>
        <v>0</v>
      </c>
      <c r="U303" s="9">
        <f t="shared" si="90"/>
        <v>0</v>
      </c>
      <c r="V303" s="1">
        <f t="shared" si="91"/>
        <v>0</v>
      </c>
    </row>
    <row r="304" spans="1:22">
      <c r="A304" s="105">
        <v>3.1100000000000002E-4</v>
      </c>
      <c r="B304" s="7">
        <f t="shared" si="77"/>
        <v>3.1100000000000002E-4</v>
      </c>
      <c r="F304" s="26">
        <f t="shared" si="78"/>
        <v>0</v>
      </c>
      <c r="G304" s="26">
        <f t="shared" si="79"/>
        <v>0</v>
      </c>
      <c r="H304" s="8">
        <v>0</v>
      </c>
      <c r="I304" s="8">
        <v>0</v>
      </c>
      <c r="J304" s="8">
        <v>0</v>
      </c>
      <c r="K304" s="9">
        <f t="shared" si="80"/>
        <v>0</v>
      </c>
      <c r="L304" s="9">
        <f t="shared" si="81"/>
        <v>0</v>
      </c>
      <c r="M304" s="9">
        <f t="shared" si="82"/>
        <v>0</v>
      </c>
      <c r="N304" s="9">
        <f t="shared" si="92"/>
        <v>0</v>
      </c>
      <c r="O304" s="9">
        <f t="shared" si="84"/>
        <v>0</v>
      </c>
      <c r="P304" s="8">
        <f t="shared" si="85"/>
        <v>0</v>
      </c>
      <c r="Q304" s="9">
        <f t="shared" si="86"/>
        <v>0</v>
      </c>
      <c r="R304" s="7">
        <f t="shared" si="87"/>
        <v>0</v>
      </c>
      <c r="S304" s="8">
        <f t="shared" si="88"/>
        <v>0</v>
      </c>
      <c r="T304" s="9">
        <f t="shared" si="89"/>
        <v>0</v>
      </c>
      <c r="U304" s="9">
        <f t="shared" si="90"/>
        <v>0</v>
      </c>
      <c r="V304" s="1">
        <f t="shared" si="91"/>
        <v>0</v>
      </c>
    </row>
    <row r="305" spans="1:22">
      <c r="A305" s="105">
        <v>3.1199999999999999E-4</v>
      </c>
      <c r="B305" s="7">
        <f t="shared" si="77"/>
        <v>3.1199999999999999E-4</v>
      </c>
      <c r="F305" s="26">
        <f t="shared" si="78"/>
        <v>0</v>
      </c>
      <c r="G305" s="26">
        <f t="shared" si="79"/>
        <v>0</v>
      </c>
      <c r="H305" s="8">
        <v>0</v>
      </c>
      <c r="I305" s="8">
        <v>0</v>
      </c>
      <c r="J305" s="8">
        <v>0</v>
      </c>
      <c r="K305" s="9">
        <f t="shared" si="80"/>
        <v>0</v>
      </c>
      <c r="L305" s="9">
        <f t="shared" si="81"/>
        <v>0</v>
      </c>
      <c r="M305" s="9">
        <f t="shared" si="82"/>
        <v>0</v>
      </c>
      <c r="N305" s="9">
        <f t="shared" si="92"/>
        <v>0</v>
      </c>
      <c r="O305" s="9">
        <f t="shared" si="84"/>
        <v>0</v>
      </c>
      <c r="P305" s="8">
        <f t="shared" si="85"/>
        <v>0</v>
      </c>
      <c r="Q305" s="9">
        <f t="shared" si="86"/>
        <v>0</v>
      </c>
      <c r="R305" s="7">
        <f t="shared" si="87"/>
        <v>0</v>
      </c>
      <c r="S305" s="8">
        <f t="shared" si="88"/>
        <v>0</v>
      </c>
      <c r="T305" s="9">
        <f t="shared" si="89"/>
        <v>0</v>
      </c>
      <c r="U305" s="9">
        <f t="shared" si="90"/>
        <v>0</v>
      </c>
      <c r="V305" s="1">
        <f t="shared" si="91"/>
        <v>0</v>
      </c>
    </row>
    <row r="306" spans="1:22">
      <c r="A306" s="105">
        <v>3.1300000000000002E-4</v>
      </c>
      <c r="B306" s="7">
        <f t="shared" si="77"/>
        <v>3.1300000000000002E-4</v>
      </c>
      <c r="F306" s="26">
        <f t="shared" si="78"/>
        <v>0</v>
      </c>
      <c r="G306" s="26">
        <f t="shared" si="79"/>
        <v>0</v>
      </c>
      <c r="H306" s="8">
        <v>0</v>
      </c>
      <c r="I306" s="8">
        <v>0</v>
      </c>
      <c r="J306" s="8">
        <v>0</v>
      </c>
      <c r="K306" s="9">
        <f t="shared" si="80"/>
        <v>0</v>
      </c>
      <c r="L306" s="9">
        <f t="shared" si="81"/>
        <v>0</v>
      </c>
      <c r="M306" s="9">
        <f t="shared" si="82"/>
        <v>0</v>
      </c>
      <c r="N306" s="9">
        <f t="shared" si="92"/>
        <v>0</v>
      </c>
      <c r="O306" s="9">
        <f t="shared" si="84"/>
        <v>0</v>
      </c>
      <c r="P306" s="8">
        <f t="shared" si="85"/>
        <v>0</v>
      </c>
      <c r="Q306" s="9">
        <f t="shared" si="86"/>
        <v>0</v>
      </c>
      <c r="R306" s="7">
        <f t="shared" si="87"/>
        <v>0</v>
      </c>
      <c r="S306" s="8">
        <f t="shared" si="88"/>
        <v>0</v>
      </c>
      <c r="T306" s="9">
        <f t="shared" si="89"/>
        <v>0</v>
      </c>
      <c r="U306" s="9">
        <f t="shared" si="90"/>
        <v>0</v>
      </c>
      <c r="V306" s="1">
        <f t="shared" si="91"/>
        <v>0</v>
      </c>
    </row>
    <row r="307" spans="1:22">
      <c r="A307" s="105">
        <v>3.1399999999999999E-4</v>
      </c>
      <c r="B307" s="7">
        <f t="shared" si="77"/>
        <v>3.1399999999999999E-4</v>
      </c>
      <c r="F307" s="26">
        <f t="shared" si="78"/>
        <v>0</v>
      </c>
      <c r="G307" s="26">
        <f t="shared" si="79"/>
        <v>0</v>
      </c>
      <c r="H307" s="8">
        <v>0</v>
      </c>
      <c r="I307" s="8">
        <v>0</v>
      </c>
      <c r="J307" s="8">
        <v>0</v>
      </c>
      <c r="K307" s="9">
        <f t="shared" si="80"/>
        <v>0</v>
      </c>
      <c r="L307" s="9">
        <f t="shared" si="81"/>
        <v>0</v>
      </c>
      <c r="M307" s="9">
        <f t="shared" si="82"/>
        <v>0</v>
      </c>
      <c r="N307" s="9">
        <f t="shared" si="92"/>
        <v>0</v>
      </c>
      <c r="O307" s="9">
        <f t="shared" si="84"/>
        <v>0</v>
      </c>
      <c r="P307" s="8">
        <f t="shared" si="85"/>
        <v>0</v>
      </c>
      <c r="Q307" s="9">
        <f t="shared" si="86"/>
        <v>0</v>
      </c>
      <c r="R307" s="7">
        <f t="shared" si="87"/>
        <v>0</v>
      </c>
      <c r="S307" s="8">
        <f t="shared" si="88"/>
        <v>0</v>
      </c>
      <c r="T307" s="9">
        <f t="shared" si="89"/>
        <v>0</v>
      </c>
      <c r="U307" s="9">
        <f t="shared" si="90"/>
        <v>0</v>
      </c>
      <c r="V307" s="1">
        <f t="shared" si="91"/>
        <v>0</v>
      </c>
    </row>
    <row r="308" spans="1:22">
      <c r="A308" s="105">
        <v>3.1500000000000001E-4</v>
      </c>
      <c r="B308" s="7">
        <f t="shared" si="77"/>
        <v>3.1500000000000001E-4</v>
      </c>
      <c r="F308" s="26">
        <f t="shared" si="78"/>
        <v>0</v>
      </c>
      <c r="G308" s="26">
        <f t="shared" si="79"/>
        <v>0</v>
      </c>
      <c r="H308" s="8">
        <v>0</v>
      </c>
      <c r="I308" s="8">
        <v>0</v>
      </c>
      <c r="J308" s="8">
        <v>0</v>
      </c>
      <c r="K308" s="9">
        <f t="shared" si="80"/>
        <v>0</v>
      </c>
      <c r="L308" s="9">
        <f t="shared" si="81"/>
        <v>0</v>
      </c>
      <c r="M308" s="9">
        <f t="shared" si="82"/>
        <v>0</v>
      </c>
      <c r="N308" s="9">
        <f t="shared" si="92"/>
        <v>0</v>
      </c>
      <c r="O308" s="9">
        <f t="shared" si="84"/>
        <v>0</v>
      </c>
      <c r="P308" s="8">
        <f t="shared" si="85"/>
        <v>0</v>
      </c>
      <c r="Q308" s="9">
        <f t="shared" si="86"/>
        <v>0</v>
      </c>
      <c r="R308" s="7">
        <f t="shared" si="87"/>
        <v>0</v>
      </c>
      <c r="S308" s="8">
        <f t="shared" si="88"/>
        <v>0</v>
      </c>
      <c r="T308" s="9">
        <f t="shared" si="89"/>
        <v>0</v>
      </c>
      <c r="U308" s="9">
        <f t="shared" si="90"/>
        <v>0</v>
      </c>
      <c r="V308" s="1">
        <f t="shared" si="91"/>
        <v>0</v>
      </c>
    </row>
    <row r="309" spans="1:22">
      <c r="A309" s="105">
        <v>3.1600000000000004E-4</v>
      </c>
      <c r="B309" s="7">
        <f t="shared" si="77"/>
        <v>3.1600000000000004E-4</v>
      </c>
      <c r="F309" s="26">
        <f t="shared" si="78"/>
        <v>0</v>
      </c>
      <c r="G309" s="26">
        <f t="shared" si="79"/>
        <v>0</v>
      </c>
      <c r="H309" s="8">
        <v>0</v>
      </c>
      <c r="I309" s="8">
        <v>0</v>
      </c>
      <c r="J309" s="8">
        <v>0</v>
      </c>
      <c r="K309" s="9">
        <f t="shared" si="80"/>
        <v>0</v>
      </c>
      <c r="L309" s="9">
        <f t="shared" si="81"/>
        <v>0</v>
      </c>
      <c r="M309" s="9">
        <f t="shared" si="82"/>
        <v>0</v>
      </c>
      <c r="N309" s="9">
        <f t="shared" si="92"/>
        <v>0</v>
      </c>
      <c r="O309" s="9">
        <f t="shared" si="84"/>
        <v>0</v>
      </c>
      <c r="P309" s="8">
        <f t="shared" si="85"/>
        <v>0</v>
      </c>
      <c r="Q309" s="9">
        <f t="shared" si="86"/>
        <v>0</v>
      </c>
      <c r="R309" s="7">
        <f t="shared" si="87"/>
        <v>0</v>
      </c>
      <c r="S309" s="8">
        <f t="shared" si="88"/>
        <v>0</v>
      </c>
      <c r="T309" s="9">
        <f t="shared" si="89"/>
        <v>0</v>
      </c>
      <c r="U309" s="9">
        <f t="shared" si="90"/>
        <v>0</v>
      </c>
      <c r="V309" s="1">
        <f t="shared" si="91"/>
        <v>0</v>
      </c>
    </row>
    <row r="310" spans="1:22">
      <c r="A310" s="105">
        <v>3.1700000000000001E-4</v>
      </c>
      <c r="B310" s="7">
        <f t="shared" si="77"/>
        <v>3.1700000000000001E-4</v>
      </c>
      <c r="F310" s="26">
        <f t="shared" si="78"/>
        <v>0</v>
      </c>
      <c r="G310" s="26">
        <f t="shared" si="79"/>
        <v>0</v>
      </c>
      <c r="H310" s="8">
        <v>0</v>
      </c>
      <c r="I310" s="8">
        <v>0</v>
      </c>
      <c r="J310" s="8">
        <v>0</v>
      </c>
      <c r="K310" s="9">
        <f t="shared" si="80"/>
        <v>0</v>
      </c>
      <c r="L310" s="9">
        <f t="shared" si="81"/>
        <v>0</v>
      </c>
      <c r="M310" s="9">
        <f t="shared" si="82"/>
        <v>0</v>
      </c>
      <c r="N310" s="9">
        <f t="shared" si="92"/>
        <v>0</v>
      </c>
      <c r="O310" s="9">
        <f t="shared" si="84"/>
        <v>0</v>
      </c>
      <c r="P310" s="8">
        <f t="shared" si="85"/>
        <v>0</v>
      </c>
      <c r="Q310" s="9">
        <f t="shared" si="86"/>
        <v>0</v>
      </c>
      <c r="R310" s="7">
        <f t="shared" si="87"/>
        <v>0</v>
      </c>
      <c r="S310" s="8">
        <f t="shared" si="88"/>
        <v>0</v>
      </c>
      <c r="T310" s="9">
        <f t="shared" si="89"/>
        <v>0</v>
      </c>
      <c r="U310" s="9">
        <f t="shared" si="90"/>
        <v>0</v>
      </c>
      <c r="V310" s="1">
        <f t="shared" si="91"/>
        <v>0</v>
      </c>
    </row>
    <row r="311" spans="1:22">
      <c r="A311" s="105">
        <v>3.1800000000000003E-4</v>
      </c>
      <c r="B311" s="7">
        <f t="shared" si="77"/>
        <v>3.1800000000000003E-4</v>
      </c>
      <c r="F311" s="26">
        <f t="shared" si="78"/>
        <v>0</v>
      </c>
      <c r="G311" s="26">
        <f t="shared" si="79"/>
        <v>0</v>
      </c>
      <c r="H311" s="8">
        <v>0</v>
      </c>
      <c r="I311" s="8">
        <v>0</v>
      </c>
      <c r="J311" s="8">
        <v>0</v>
      </c>
      <c r="K311" s="9">
        <f t="shared" si="80"/>
        <v>0</v>
      </c>
      <c r="L311" s="9">
        <f t="shared" si="81"/>
        <v>0</v>
      </c>
      <c r="M311" s="9">
        <f t="shared" si="82"/>
        <v>0</v>
      </c>
      <c r="N311" s="9">
        <f t="shared" si="92"/>
        <v>0</v>
      </c>
      <c r="O311" s="9">
        <f t="shared" si="84"/>
        <v>0</v>
      </c>
      <c r="P311" s="8">
        <f t="shared" si="85"/>
        <v>0</v>
      </c>
      <c r="Q311" s="9">
        <f t="shared" si="86"/>
        <v>0</v>
      </c>
      <c r="R311" s="7">
        <f t="shared" si="87"/>
        <v>0</v>
      </c>
      <c r="S311" s="8">
        <f t="shared" si="88"/>
        <v>0</v>
      </c>
      <c r="T311" s="9">
        <f t="shared" si="89"/>
        <v>0</v>
      </c>
      <c r="U311" s="9">
        <f t="shared" si="90"/>
        <v>0</v>
      </c>
      <c r="V311" s="1">
        <f t="shared" si="91"/>
        <v>0</v>
      </c>
    </row>
    <row r="312" spans="1:22">
      <c r="A312" s="105">
        <v>3.19E-4</v>
      </c>
      <c r="B312" s="7">
        <f t="shared" si="77"/>
        <v>3.19E-4</v>
      </c>
      <c r="F312" s="26">
        <f t="shared" si="78"/>
        <v>0</v>
      </c>
      <c r="G312" s="26">
        <f t="shared" si="79"/>
        <v>0</v>
      </c>
      <c r="H312" s="8">
        <v>0</v>
      </c>
      <c r="I312" s="8">
        <v>0</v>
      </c>
      <c r="J312" s="8">
        <v>0</v>
      </c>
      <c r="K312" s="9">
        <f t="shared" si="80"/>
        <v>0</v>
      </c>
      <c r="L312" s="9">
        <f t="shared" si="81"/>
        <v>0</v>
      </c>
      <c r="M312" s="9">
        <f t="shared" si="82"/>
        <v>0</v>
      </c>
      <c r="N312" s="9">
        <f t="shared" si="92"/>
        <v>0</v>
      </c>
      <c r="O312" s="9">
        <f t="shared" si="84"/>
        <v>0</v>
      </c>
      <c r="P312" s="8">
        <f t="shared" si="85"/>
        <v>0</v>
      </c>
      <c r="Q312" s="9">
        <f t="shared" si="86"/>
        <v>0</v>
      </c>
      <c r="R312" s="7">
        <f t="shared" si="87"/>
        <v>0</v>
      </c>
      <c r="S312" s="8">
        <f t="shared" si="88"/>
        <v>0</v>
      </c>
      <c r="T312" s="9">
        <f t="shared" si="89"/>
        <v>0</v>
      </c>
      <c r="U312" s="9">
        <f t="shared" si="90"/>
        <v>0</v>
      </c>
      <c r="V312" s="1">
        <f t="shared" si="91"/>
        <v>0</v>
      </c>
    </row>
    <row r="313" spans="1:22">
      <c r="A313" s="105">
        <v>3.2000000000000003E-4</v>
      </c>
      <c r="B313" s="7">
        <f t="shared" ref="B313:B328" si="93">V313+A313</f>
        <v>3.2000000000000003E-4</v>
      </c>
      <c r="F313" s="26">
        <f t="shared" ref="F313:F328" si="94">COUNTIF(H313:O313,"&gt;1")</f>
        <v>0</v>
      </c>
      <c r="G313" s="26">
        <f t="shared" si="79"/>
        <v>0</v>
      </c>
      <c r="H313" s="8">
        <v>0</v>
      </c>
      <c r="I313" s="8">
        <v>0</v>
      </c>
      <c r="J313" s="8">
        <v>0</v>
      </c>
      <c r="K313" s="9">
        <f t="shared" si="80"/>
        <v>0</v>
      </c>
      <c r="L313" s="9">
        <f t="shared" si="81"/>
        <v>0</v>
      </c>
      <c r="M313" s="9">
        <f t="shared" si="82"/>
        <v>0</v>
      </c>
      <c r="N313" s="9">
        <f t="shared" ref="N313:N328" si="95">IF(ISERROR(VLOOKUP($C313,_Tri6,5,FALSE)),0,(VLOOKUP($C313,_Tri6,5,FALSE)))</f>
        <v>0</v>
      </c>
      <c r="O313" s="9">
        <f t="shared" si="84"/>
        <v>0</v>
      </c>
      <c r="P313" s="8">
        <f t="shared" ref="P313:P328" si="96">LARGE(H313:J313,2)</f>
        <v>0</v>
      </c>
      <c r="Q313" s="9">
        <f t="shared" ref="Q313:Q328" si="97">LARGE(K313:O313,3)</f>
        <v>0</v>
      </c>
      <c r="R313" s="7">
        <f t="shared" ref="R313:R328" si="98">LARGE(P313:Q313,1)</f>
        <v>0</v>
      </c>
      <c r="S313" s="8">
        <f t="shared" ref="S313:S328" si="99">LARGE(H313:J313,1)</f>
        <v>0</v>
      </c>
      <c r="T313" s="9">
        <f t="shared" ref="T313:T328" si="100">LARGE(K313:O313,1)</f>
        <v>0</v>
      </c>
      <c r="U313" s="9">
        <f t="shared" ref="U313:U328" si="101">LARGE(K313:O313,2)</f>
        <v>0</v>
      </c>
      <c r="V313" s="1">
        <f t="shared" si="91"/>
        <v>0</v>
      </c>
    </row>
    <row r="314" spans="1:22">
      <c r="A314" s="105">
        <v>3.21E-4</v>
      </c>
      <c r="B314" s="7">
        <f t="shared" si="93"/>
        <v>3.21E-4</v>
      </c>
      <c r="F314" s="26">
        <f t="shared" si="94"/>
        <v>0</v>
      </c>
      <c r="G314" s="26">
        <f t="shared" si="79"/>
        <v>0</v>
      </c>
      <c r="H314" s="8">
        <v>0</v>
      </c>
      <c r="I314" s="8">
        <v>0</v>
      </c>
      <c r="J314" s="8">
        <v>0</v>
      </c>
      <c r="K314" s="9">
        <f t="shared" si="80"/>
        <v>0</v>
      </c>
      <c r="L314" s="9">
        <f t="shared" si="81"/>
        <v>0</v>
      </c>
      <c r="M314" s="9">
        <f t="shared" si="82"/>
        <v>0</v>
      </c>
      <c r="N314" s="9">
        <f t="shared" si="95"/>
        <v>0</v>
      </c>
      <c r="O314" s="9">
        <f t="shared" si="84"/>
        <v>0</v>
      </c>
      <c r="P314" s="8">
        <f t="shared" si="96"/>
        <v>0</v>
      </c>
      <c r="Q314" s="9">
        <f t="shared" si="97"/>
        <v>0</v>
      </c>
      <c r="R314" s="7">
        <f t="shared" si="98"/>
        <v>0</v>
      </c>
      <c r="S314" s="8">
        <f t="shared" si="99"/>
        <v>0</v>
      </c>
      <c r="T314" s="9">
        <f t="shared" si="100"/>
        <v>0</v>
      </c>
      <c r="U314" s="9">
        <f t="shared" si="101"/>
        <v>0</v>
      </c>
      <c r="V314" s="1">
        <f t="shared" si="91"/>
        <v>0</v>
      </c>
    </row>
    <row r="315" spans="1:22">
      <c r="A315" s="105">
        <v>3.2200000000000002E-4</v>
      </c>
      <c r="B315" s="7">
        <f t="shared" si="93"/>
        <v>3.2200000000000002E-4</v>
      </c>
      <c r="F315" s="26">
        <f t="shared" si="94"/>
        <v>0</v>
      </c>
      <c r="G315" s="26">
        <f t="shared" si="79"/>
        <v>0</v>
      </c>
      <c r="H315" s="8">
        <v>0</v>
      </c>
      <c r="I315" s="8">
        <v>0</v>
      </c>
      <c r="J315" s="8">
        <v>0</v>
      </c>
      <c r="K315" s="9">
        <f t="shared" si="80"/>
        <v>0</v>
      </c>
      <c r="L315" s="9">
        <f t="shared" si="81"/>
        <v>0</v>
      </c>
      <c r="M315" s="9">
        <f t="shared" si="82"/>
        <v>0</v>
      </c>
      <c r="N315" s="9">
        <f t="shared" si="95"/>
        <v>0</v>
      </c>
      <c r="O315" s="9">
        <f t="shared" si="84"/>
        <v>0</v>
      </c>
      <c r="P315" s="8">
        <f t="shared" si="96"/>
        <v>0</v>
      </c>
      <c r="Q315" s="9">
        <f t="shared" si="97"/>
        <v>0</v>
      </c>
      <c r="R315" s="7">
        <f t="shared" si="98"/>
        <v>0</v>
      </c>
      <c r="S315" s="8">
        <f t="shared" si="99"/>
        <v>0</v>
      </c>
      <c r="T315" s="9">
        <f t="shared" si="100"/>
        <v>0</v>
      </c>
      <c r="U315" s="9">
        <f t="shared" si="101"/>
        <v>0</v>
      </c>
      <c r="V315" s="1">
        <f t="shared" si="91"/>
        <v>0</v>
      </c>
    </row>
    <row r="316" spans="1:22">
      <c r="A316" s="105">
        <v>3.2299999999999999E-4</v>
      </c>
      <c r="B316" s="7">
        <f t="shared" si="93"/>
        <v>3.2299999999999999E-4</v>
      </c>
      <c r="F316" s="26">
        <f t="shared" si="94"/>
        <v>0</v>
      </c>
      <c r="G316" s="26">
        <f t="shared" si="79"/>
        <v>0</v>
      </c>
      <c r="H316" s="8">
        <v>0</v>
      </c>
      <c r="I316" s="8">
        <v>0</v>
      </c>
      <c r="J316" s="8">
        <v>0</v>
      </c>
      <c r="K316" s="9">
        <f t="shared" si="80"/>
        <v>0</v>
      </c>
      <c r="L316" s="9">
        <f t="shared" si="81"/>
        <v>0</v>
      </c>
      <c r="M316" s="9">
        <f t="shared" si="82"/>
        <v>0</v>
      </c>
      <c r="N316" s="9">
        <f t="shared" si="95"/>
        <v>0</v>
      </c>
      <c r="O316" s="9">
        <f t="shared" si="84"/>
        <v>0</v>
      </c>
      <c r="P316" s="8">
        <f t="shared" si="96"/>
        <v>0</v>
      </c>
      <c r="Q316" s="9">
        <f t="shared" si="97"/>
        <v>0</v>
      </c>
      <c r="R316" s="7">
        <f t="shared" si="98"/>
        <v>0</v>
      </c>
      <c r="S316" s="8">
        <f t="shared" si="99"/>
        <v>0</v>
      </c>
      <c r="T316" s="9">
        <f t="shared" si="100"/>
        <v>0</v>
      </c>
      <c r="U316" s="9">
        <f t="shared" si="101"/>
        <v>0</v>
      </c>
      <c r="V316" s="1">
        <f t="shared" si="91"/>
        <v>0</v>
      </c>
    </row>
    <row r="317" spans="1:22">
      <c r="A317" s="105">
        <v>3.2400000000000001E-4</v>
      </c>
      <c r="B317" s="7">
        <f t="shared" si="93"/>
        <v>3.2400000000000001E-4</v>
      </c>
      <c r="F317" s="26">
        <f t="shared" si="94"/>
        <v>0</v>
      </c>
      <c r="G317" s="26">
        <f t="shared" si="79"/>
        <v>0</v>
      </c>
      <c r="H317" s="8">
        <v>0</v>
      </c>
      <c r="I317" s="8">
        <v>0</v>
      </c>
      <c r="J317" s="8">
        <v>0</v>
      </c>
      <c r="K317" s="9">
        <f t="shared" si="80"/>
        <v>0</v>
      </c>
      <c r="L317" s="9">
        <f t="shared" si="81"/>
        <v>0</v>
      </c>
      <c r="M317" s="9">
        <f t="shared" si="82"/>
        <v>0</v>
      </c>
      <c r="N317" s="9">
        <f t="shared" si="95"/>
        <v>0</v>
      </c>
      <c r="O317" s="9">
        <f t="shared" si="84"/>
        <v>0</v>
      </c>
      <c r="P317" s="8">
        <f t="shared" si="96"/>
        <v>0</v>
      </c>
      <c r="Q317" s="9">
        <f t="shared" si="97"/>
        <v>0</v>
      </c>
      <c r="R317" s="7">
        <f t="shared" si="98"/>
        <v>0</v>
      </c>
      <c r="S317" s="8">
        <f t="shared" si="99"/>
        <v>0</v>
      </c>
      <c r="T317" s="9">
        <f t="shared" si="100"/>
        <v>0</v>
      </c>
      <c r="U317" s="9">
        <f t="shared" si="101"/>
        <v>0</v>
      </c>
      <c r="V317" s="1">
        <f t="shared" si="91"/>
        <v>0</v>
      </c>
    </row>
    <row r="318" spans="1:22">
      <c r="A318" s="105">
        <v>3.2499999999999999E-4</v>
      </c>
      <c r="B318" s="7">
        <f t="shared" si="93"/>
        <v>3.2499999999999999E-4</v>
      </c>
      <c r="F318" s="26">
        <f t="shared" si="94"/>
        <v>0</v>
      </c>
      <c r="G318" s="26">
        <f t="shared" si="79"/>
        <v>0</v>
      </c>
      <c r="H318" s="8">
        <v>0</v>
      </c>
      <c r="I318" s="8">
        <v>0</v>
      </c>
      <c r="J318" s="8">
        <v>0</v>
      </c>
      <c r="K318" s="9">
        <f t="shared" si="80"/>
        <v>0</v>
      </c>
      <c r="L318" s="9">
        <f t="shared" si="81"/>
        <v>0</v>
      </c>
      <c r="M318" s="9">
        <f t="shared" si="82"/>
        <v>0</v>
      </c>
      <c r="N318" s="9">
        <f t="shared" si="95"/>
        <v>0</v>
      </c>
      <c r="O318" s="9">
        <f t="shared" si="84"/>
        <v>0</v>
      </c>
      <c r="P318" s="8">
        <f t="shared" si="96"/>
        <v>0</v>
      </c>
      <c r="Q318" s="9">
        <f t="shared" si="97"/>
        <v>0</v>
      </c>
      <c r="R318" s="7">
        <f t="shared" si="98"/>
        <v>0</v>
      </c>
      <c r="S318" s="8">
        <f t="shared" si="99"/>
        <v>0</v>
      </c>
      <c r="T318" s="9">
        <f t="shared" si="100"/>
        <v>0</v>
      </c>
      <c r="U318" s="9">
        <f t="shared" si="101"/>
        <v>0</v>
      </c>
      <c r="V318" s="1">
        <f t="shared" si="91"/>
        <v>0</v>
      </c>
    </row>
    <row r="319" spans="1:22">
      <c r="A319" s="105">
        <v>3.2600000000000001E-4</v>
      </c>
      <c r="B319" s="7">
        <f t="shared" si="93"/>
        <v>3.2600000000000001E-4</v>
      </c>
      <c r="F319" s="26">
        <f t="shared" si="94"/>
        <v>0</v>
      </c>
      <c r="G319" s="26">
        <f t="shared" si="79"/>
        <v>0</v>
      </c>
      <c r="H319" s="8">
        <v>0</v>
      </c>
      <c r="I319" s="8">
        <v>0</v>
      </c>
      <c r="J319" s="8">
        <v>0</v>
      </c>
      <c r="K319" s="9">
        <f t="shared" si="80"/>
        <v>0</v>
      </c>
      <c r="L319" s="9">
        <f t="shared" si="81"/>
        <v>0</v>
      </c>
      <c r="M319" s="9">
        <f t="shared" si="82"/>
        <v>0</v>
      </c>
      <c r="N319" s="9">
        <f t="shared" si="95"/>
        <v>0</v>
      </c>
      <c r="O319" s="9">
        <f t="shared" si="84"/>
        <v>0</v>
      </c>
      <c r="P319" s="8">
        <f t="shared" si="96"/>
        <v>0</v>
      </c>
      <c r="Q319" s="9">
        <f t="shared" si="97"/>
        <v>0</v>
      </c>
      <c r="R319" s="7">
        <f t="shared" si="98"/>
        <v>0</v>
      </c>
      <c r="S319" s="8">
        <f t="shared" si="99"/>
        <v>0</v>
      </c>
      <c r="T319" s="9">
        <f t="shared" si="100"/>
        <v>0</v>
      </c>
      <c r="U319" s="9">
        <f t="shared" si="101"/>
        <v>0</v>
      </c>
      <c r="V319" s="1">
        <f t="shared" si="91"/>
        <v>0</v>
      </c>
    </row>
    <row r="320" spans="1:22">
      <c r="A320" s="105">
        <v>3.2700000000000003E-4</v>
      </c>
      <c r="B320" s="7">
        <f t="shared" si="93"/>
        <v>3.2700000000000003E-4</v>
      </c>
      <c r="F320" s="26">
        <f t="shared" si="94"/>
        <v>0</v>
      </c>
      <c r="G320" s="26">
        <f t="shared" si="79"/>
        <v>0</v>
      </c>
      <c r="H320" s="8">
        <v>0</v>
      </c>
      <c r="I320" s="8">
        <v>0</v>
      </c>
      <c r="J320" s="8">
        <v>0</v>
      </c>
      <c r="K320" s="9">
        <f t="shared" si="80"/>
        <v>0</v>
      </c>
      <c r="L320" s="9">
        <f t="shared" si="81"/>
        <v>0</v>
      </c>
      <c r="M320" s="9">
        <f t="shared" si="82"/>
        <v>0</v>
      </c>
      <c r="N320" s="9">
        <f t="shared" si="95"/>
        <v>0</v>
      </c>
      <c r="O320" s="9">
        <f t="shared" si="84"/>
        <v>0</v>
      </c>
      <c r="P320" s="8">
        <f t="shared" si="96"/>
        <v>0</v>
      </c>
      <c r="Q320" s="9">
        <f t="shared" si="97"/>
        <v>0</v>
      </c>
      <c r="R320" s="7">
        <f t="shared" si="98"/>
        <v>0</v>
      </c>
      <c r="S320" s="8">
        <f t="shared" si="99"/>
        <v>0</v>
      </c>
      <c r="T320" s="9">
        <f t="shared" si="100"/>
        <v>0</v>
      </c>
      <c r="U320" s="9">
        <f t="shared" si="101"/>
        <v>0</v>
      </c>
      <c r="V320" s="1">
        <f t="shared" si="91"/>
        <v>0</v>
      </c>
    </row>
    <row r="321" spans="1:33">
      <c r="A321" s="105">
        <v>3.28E-4</v>
      </c>
      <c r="B321" s="7">
        <f t="shared" si="93"/>
        <v>3.28E-4</v>
      </c>
      <c r="F321" s="26">
        <f t="shared" si="94"/>
        <v>0</v>
      </c>
      <c r="G321" s="26">
        <f t="shared" si="79"/>
        <v>0</v>
      </c>
      <c r="H321" s="8">
        <v>0</v>
      </c>
      <c r="I321" s="8">
        <v>0</v>
      </c>
      <c r="J321" s="8">
        <v>0</v>
      </c>
      <c r="K321" s="9">
        <f t="shared" si="80"/>
        <v>0</v>
      </c>
      <c r="L321" s="9">
        <f t="shared" si="81"/>
        <v>0</v>
      </c>
      <c r="M321" s="9">
        <f t="shared" si="82"/>
        <v>0</v>
      </c>
      <c r="N321" s="9">
        <f t="shared" si="95"/>
        <v>0</v>
      </c>
      <c r="O321" s="9">
        <f t="shared" si="84"/>
        <v>0</v>
      </c>
      <c r="P321" s="8">
        <f t="shared" si="96"/>
        <v>0</v>
      </c>
      <c r="Q321" s="9">
        <f t="shared" si="97"/>
        <v>0</v>
      </c>
      <c r="R321" s="7">
        <f t="shared" si="98"/>
        <v>0</v>
      </c>
      <c r="S321" s="8">
        <f t="shared" si="99"/>
        <v>0</v>
      </c>
      <c r="T321" s="9">
        <f t="shared" si="100"/>
        <v>0</v>
      </c>
      <c r="U321" s="9">
        <f t="shared" si="101"/>
        <v>0</v>
      </c>
      <c r="V321" s="1">
        <f t="shared" si="91"/>
        <v>0</v>
      </c>
    </row>
    <row r="322" spans="1:33">
      <c r="A322" s="105">
        <v>3.2900000000000003E-4</v>
      </c>
      <c r="B322" s="7">
        <f t="shared" si="93"/>
        <v>3.2900000000000003E-4</v>
      </c>
      <c r="F322" s="26">
        <f t="shared" si="94"/>
        <v>0</v>
      </c>
      <c r="G322" s="26">
        <f t="shared" si="79"/>
        <v>0</v>
      </c>
      <c r="H322" s="8">
        <v>0</v>
      </c>
      <c r="I322" s="8">
        <v>0</v>
      </c>
      <c r="J322" s="8">
        <v>0</v>
      </c>
      <c r="K322" s="9">
        <f t="shared" si="80"/>
        <v>0</v>
      </c>
      <c r="L322" s="9">
        <f t="shared" si="81"/>
        <v>0</v>
      </c>
      <c r="M322" s="9">
        <f t="shared" si="82"/>
        <v>0</v>
      </c>
      <c r="N322" s="9">
        <f t="shared" si="95"/>
        <v>0</v>
      </c>
      <c r="O322" s="9">
        <f t="shared" si="84"/>
        <v>0</v>
      </c>
      <c r="P322" s="8">
        <f t="shared" si="96"/>
        <v>0</v>
      </c>
      <c r="Q322" s="9">
        <f t="shared" si="97"/>
        <v>0</v>
      </c>
      <c r="R322" s="7">
        <f t="shared" si="98"/>
        <v>0</v>
      </c>
      <c r="S322" s="8">
        <f t="shared" si="99"/>
        <v>0</v>
      </c>
      <c r="T322" s="9">
        <f t="shared" si="100"/>
        <v>0</v>
      </c>
      <c r="U322" s="9">
        <f t="shared" si="101"/>
        <v>0</v>
      </c>
      <c r="V322" s="1">
        <f t="shared" si="91"/>
        <v>0</v>
      </c>
    </row>
    <row r="323" spans="1:33">
      <c r="A323" s="105">
        <v>3.3E-4</v>
      </c>
      <c r="B323" s="7">
        <f t="shared" si="93"/>
        <v>3.3E-4</v>
      </c>
      <c r="F323" s="26">
        <f t="shared" si="94"/>
        <v>0</v>
      </c>
      <c r="G323" s="26">
        <f t="shared" si="79"/>
        <v>0</v>
      </c>
      <c r="H323" s="8">
        <v>0</v>
      </c>
      <c r="I323" s="8">
        <v>0</v>
      </c>
      <c r="J323" s="8">
        <v>0</v>
      </c>
      <c r="K323" s="9">
        <f t="shared" si="80"/>
        <v>0</v>
      </c>
      <c r="L323" s="9">
        <f t="shared" si="81"/>
        <v>0</v>
      </c>
      <c r="M323" s="9">
        <f t="shared" si="82"/>
        <v>0</v>
      </c>
      <c r="N323" s="9">
        <f t="shared" si="95"/>
        <v>0</v>
      </c>
      <c r="O323" s="9">
        <f t="shared" si="84"/>
        <v>0</v>
      </c>
      <c r="P323" s="8">
        <f t="shared" si="96"/>
        <v>0</v>
      </c>
      <c r="Q323" s="9">
        <f t="shared" si="97"/>
        <v>0</v>
      </c>
      <c r="R323" s="7">
        <f t="shared" si="98"/>
        <v>0</v>
      </c>
      <c r="S323" s="8">
        <f t="shared" si="99"/>
        <v>0</v>
      </c>
      <c r="T323" s="9">
        <f t="shared" si="100"/>
        <v>0</v>
      </c>
      <c r="U323" s="9">
        <f t="shared" si="101"/>
        <v>0</v>
      </c>
      <c r="V323" s="1">
        <f t="shared" si="91"/>
        <v>0</v>
      </c>
    </row>
    <row r="324" spans="1:33">
      <c r="A324" s="105">
        <v>3.3100000000000002E-4</v>
      </c>
      <c r="B324" s="7">
        <f t="shared" si="93"/>
        <v>3.3100000000000002E-4</v>
      </c>
      <c r="F324" s="26">
        <f t="shared" si="94"/>
        <v>0</v>
      </c>
      <c r="G324" s="26">
        <f t="shared" si="79"/>
        <v>0</v>
      </c>
      <c r="H324" s="8">
        <v>0</v>
      </c>
      <c r="I324" s="8">
        <v>0</v>
      </c>
      <c r="J324" s="8">
        <v>0</v>
      </c>
      <c r="K324" s="9">
        <f t="shared" si="80"/>
        <v>0</v>
      </c>
      <c r="L324" s="9">
        <f t="shared" si="81"/>
        <v>0</v>
      </c>
      <c r="M324" s="9">
        <f t="shared" si="82"/>
        <v>0</v>
      </c>
      <c r="N324" s="9">
        <f t="shared" si="95"/>
        <v>0</v>
      </c>
      <c r="O324" s="9">
        <f t="shared" si="84"/>
        <v>0</v>
      </c>
      <c r="P324" s="8">
        <f t="shared" si="96"/>
        <v>0</v>
      </c>
      <c r="Q324" s="9">
        <f t="shared" si="97"/>
        <v>0</v>
      </c>
      <c r="R324" s="7">
        <f t="shared" si="98"/>
        <v>0</v>
      </c>
      <c r="S324" s="8">
        <f t="shared" si="99"/>
        <v>0</v>
      </c>
      <c r="T324" s="9">
        <f t="shared" si="100"/>
        <v>0</v>
      </c>
      <c r="U324" s="9">
        <f t="shared" si="101"/>
        <v>0</v>
      </c>
      <c r="V324" s="1">
        <f t="shared" si="91"/>
        <v>0</v>
      </c>
    </row>
    <row r="325" spans="1:33">
      <c r="A325" s="105">
        <v>3.3199999999999999E-4</v>
      </c>
      <c r="B325" s="7">
        <f t="shared" si="93"/>
        <v>3.3199999999999999E-4</v>
      </c>
      <c r="F325" s="26">
        <f t="shared" si="94"/>
        <v>0</v>
      </c>
      <c r="G325" s="26">
        <f t="shared" si="79"/>
        <v>0</v>
      </c>
      <c r="H325" s="8">
        <v>0</v>
      </c>
      <c r="I325" s="8">
        <v>0</v>
      </c>
      <c r="J325" s="8">
        <v>0</v>
      </c>
      <c r="K325" s="9">
        <f t="shared" si="80"/>
        <v>0</v>
      </c>
      <c r="L325" s="9">
        <f t="shared" si="81"/>
        <v>0</v>
      </c>
      <c r="M325" s="9">
        <f t="shared" si="82"/>
        <v>0</v>
      </c>
      <c r="N325" s="9">
        <f t="shared" si="95"/>
        <v>0</v>
      </c>
      <c r="O325" s="9">
        <f t="shared" si="84"/>
        <v>0</v>
      </c>
      <c r="P325" s="8">
        <f t="shared" si="96"/>
        <v>0</v>
      </c>
      <c r="Q325" s="9">
        <f t="shared" si="97"/>
        <v>0</v>
      </c>
      <c r="R325" s="7">
        <f t="shared" si="98"/>
        <v>0</v>
      </c>
      <c r="S325" s="8">
        <f t="shared" si="99"/>
        <v>0</v>
      </c>
      <c r="T325" s="9">
        <f t="shared" si="100"/>
        <v>0</v>
      </c>
      <c r="U325" s="9">
        <f t="shared" si="101"/>
        <v>0</v>
      </c>
      <c r="V325" s="1">
        <f t="shared" si="91"/>
        <v>0</v>
      </c>
    </row>
    <row r="326" spans="1:33">
      <c r="A326" s="105">
        <v>3.3300000000000002E-4</v>
      </c>
      <c r="B326" s="7">
        <f t="shared" si="93"/>
        <v>3.3300000000000002E-4</v>
      </c>
      <c r="F326" s="26">
        <f t="shared" si="94"/>
        <v>0</v>
      </c>
      <c r="G326" s="26">
        <f t="shared" si="79"/>
        <v>0</v>
      </c>
      <c r="H326" s="8">
        <v>0</v>
      </c>
      <c r="I326" s="8">
        <v>0</v>
      </c>
      <c r="J326" s="8">
        <v>0</v>
      </c>
      <c r="K326" s="9">
        <f t="shared" si="80"/>
        <v>0</v>
      </c>
      <c r="L326" s="9">
        <f t="shared" si="81"/>
        <v>0</v>
      </c>
      <c r="M326" s="9">
        <f t="shared" si="82"/>
        <v>0</v>
      </c>
      <c r="N326" s="9">
        <f t="shared" si="95"/>
        <v>0</v>
      </c>
      <c r="O326" s="9">
        <f t="shared" si="84"/>
        <v>0</v>
      </c>
      <c r="P326" s="8">
        <f t="shared" si="96"/>
        <v>0</v>
      </c>
      <c r="Q326" s="9">
        <f t="shared" si="97"/>
        <v>0</v>
      </c>
      <c r="R326" s="7">
        <f t="shared" si="98"/>
        <v>0</v>
      </c>
      <c r="S326" s="8">
        <f t="shared" si="99"/>
        <v>0</v>
      </c>
      <c r="T326" s="9">
        <f t="shared" si="100"/>
        <v>0</v>
      </c>
      <c r="U326" s="9">
        <f t="shared" si="101"/>
        <v>0</v>
      </c>
      <c r="V326" s="1">
        <f t="shared" si="91"/>
        <v>0</v>
      </c>
    </row>
    <row r="327" spans="1:33">
      <c r="A327" s="105">
        <v>3.3399999999999999E-4</v>
      </c>
      <c r="B327" s="7">
        <f t="shared" si="93"/>
        <v>3.3399999999999999E-4</v>
      </c>
      <c r="F327" s="26">
        <f t="shared" si="94"/>
        <v>0</v>
      </c>
      <c r="G327" s="26">
        <f t="shared" si="79"/>
        <v>0</v>
      </c>
      <c r="H327" s="8">
        <v>0</v>
      </c>
      <c r="I327" s="8">
        <v>0</v>
      </c>
      <c r="J327" s="8">
        <v>0</v>
      </c>
      <c r="K327" s="9">
        <f t="shared" si="80"/>
        <v>0</v>
      </c>
      <c r="L327" s="9">
        <f t="shared" si="81"/>
        <v>0</v>
      </c>
      <c r="M327" s="9">
        <f t="shared" si="82"/>
        <v>0</v>
      </c>
      <c r="N327" s="9">
        <f t="shared" si="95"/>
        <v>0</v>
      </c>
      <c r="O327" s="9">
        <f t="shared" si="84"/>
        <v>0</v>
      </c>
      <c r="P327" s="8">
        <f t="shared" si="96"/>
        <v>0</v>
      </c>
      <c r="Q327" s="9">
        <f t="shared" si="97"/>
        <v>0</v>
      </c>
      <c r="R327" s="7">
        <f t="shared" si="98"/>
        <v>0</v>
      </c>
      <c r="S327" s="8">
        <f t="shared" si="99"/>
        <v>0</v>
      </c>
      <c r="T327" s="9">
        <f t="shared" si="100"/>
        <v>0</v>
      </c>
      <c r="U327" s="9">
        <f t="shared" si="101"/>
        <v>0</v>
      </c>
      <c r="V327" s="1">
        <f t="shared" si="91"/>
        <v>0</v>
      </c>
    </row>
    <row r="328" spans="1:33">
      <c r="A328" s="105">
        <v>3.3500000000000001E-4</v>
      </c>
      <c r="B328" s="7">
        <f t="shared" si="93"/>
        <v>3.3500000000000001E-4</v>
      </c>
      <c r="F328" s="26">
        <f t="shared" si="94"/>
        <v>0</v>
      </c>
      <c r="G328" s="26">
        <f t="shared" si="79"/>
        <v>0</v>
      </c>
      <c r="H328" s="8">
        <v>0</v>
      </c>
      <c r="I328" s="8">
        <v>0</v>
      </c>
      <c r="J328" s="8">
        <v>0</v>
      </c>
      <c r="K328" s="9">
        <f t="shared" si="80"/>
        <v>0</v>
      </c>
      <c r="L328" s="9">
        <f t="shared" si="81"/>
        <v>0</v>
      </c>
      <c r="M328" s="9">
        <f t="shared" si="82"/>
        <v>0</v>
      </c>
      <c r="N328" s="9">
        <f t="shared" si="95"/>
        <v>0</v>
      </c>
      <c r="O328" s="9">
        <f t="shared" si="84"/>
        <v>0</v>
      </c>
      <c r="P328" s="8">
        <f t="shared" si="96"/>
        <v>0</v>
      </c>
      <c r="Q328" s="9">
        <f t="shared" si="97"/>
        <v>0</v>
      </c>
      <c r="R328" s="7">
        <f t="shared" si="98"/>
        <v>0</v>
      </c>
      <c r="S328" s="8">
        <f t="shared" si="99"/>
        <v>0</v>
      </c>
      <c r="T328" s="9">
        <f t="shared" si="100"/>
        <v>0</v>
      </c>
      <c r="U328" s="9">
        <f t="shared" si="101"/>
        <v>0</v>
      </c>
      <c r="V328" s="1">
        <f t="shared" si="91"/>
        <v>0</v>
      </c>
    </row>
    <row r="329" spans="1:33" s="101" customFormat="1">
      <c r="A329" s="105">
        <v>3.3600000000000004E-4</v>
      </c>
      <c r="F329" s="102"/>
      <c r="G329" s="102"/>
      <c r="H329" s="8">
        <v>0</v>
      </c>
      <c r="I329" s="8">
        <v>0</v>
      </c>
      <c r="J329" s="8">
        <v>0</v>
      </c>
      <c r="V329" s="103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</row>
    <row r="330" spans="1:33" s="22" customFormat="1">
      <c r="A330" s="105">
        <v>3.3700000000000001E-4</v>
      </c>
      <c r="C330" s="23" t="s">
        <v>102</v>
      </c>
      <c r="D330" s="23"/>
      <c r="E330" s="23"/>
      <c r="F330" s="25"/>
      <c r="G330" s="25"/>
      <c r="H330" s="8">
        <v>0</v>
      </c>
      <c r="I330" s="8">
        <v>0</v>
      </c>
      <c r="J330" s="8">
        <v>0</v>
      </c>
    </row>
    <row r="331" spans="1:33">
      <c r="A331" s="105">
        <v>3.3800000000000003E-4</v>
      </c>
      <c r="B331" s="7">
        <f t="shared" ref="B331:B394" si="102">V331+A331</f>
        <v>17310.652746222193</v>
      </c>
      <c r="C331" t="s">
        <v>251</v>
      </c>
      <c r="D331" t="s">
        <v>252</v>
      </c>
      <c r="E331" t="s">
        <v>214</v>
      </c>
      <c r="F331" s="26">
        <f t="shared" ref="F331:F394" si="103">COUNTIF(H331:O331,"&gt;1")</f>
        <v>2</v>
      </c>
      <c r="G331" s="26">
        <f t="shared" ref="G331:G410" si="104">COUNTIF(R331:U331,"&gt;1")</f>
        <v>2</v>
      </c>
      <c r="H331" s="8">
        <v>0</v>
      </c>
      <c r="I331" s="8">
        <v>0</v>
      </c>
      <c r="J331" s="8">
        <v>0</v>
      </c>
      <c r="K331" s="9">
        <f t="shared" ref="K331:K410" si="105">IF(ISERROR(VLOOKUP($C331,_Tri3,5,FALSE)),0,(VLOOKUP($C331,_Tri3,5,FALSE)))</f>
        <v>0</v>
      </c>
      <c r="L331" s="9">
        <f t="shared" ref="L331:L410" si="106">IF(ISERROR(VLOOKUP($C331,_Tri4,5,FALSE)),0,(VLOOKUP($C331,_Tri4,5,FALSE)))</f>
        <v>0</v>
      </c>
      <c r="M331" s="9">
        <f t="shared" ref="M331:M410" si="107">IF(ISERROR(VLOOKUP($C331,_Tri5,5,FALSE)),0,(VLOOKUP($C331,_Tri5,5,FALSE)))</f>
        <v>9203.7159920372214</v>
      </c>
      <c r="N331" s="9">
        <f t="shared" ref="N331:N362" si="108">IF(ISERROR(VLOOKUP($C331,_Tri6,5,FALSE)),0,(VLOOKUP($C331,_Tri6,5,FALSE)))</f>
        <v>0</v>
      </c>
      <c r="O331" s="9">
        <f t="shared" ref="O331:O410" si="109">IF(ISERROR(VLOOKUP($C331,_Tri8,5,FALSE)),0,(VLOOKUP($C331,_Tri8,5,FALSE)))</f>
        <v>8106.9364161849708</v>
      </c>
      <c r="P331" s="8">
        <f t="shared" ref="P331:P394" si="110">LARGE(H331:J331,2)</f>
        <v>0</v>
      </c>
      <c r="Q331" s="9">
        <f t="shared" ref="Q331:Q394" si="111">LARGE(K331:O331,3)</f>
        <v>0</v>
      </c>
      <c r="R331" s="7">
        <f t="shared" ref="R331:R394" si="112">LARGE(P331:Q331,1)</f>
        <v>0</v>
      </c>
      <c r="S331" s="8">
        <f t="shared" ref="S331:S394" si="113">LARGE(H331:J331,1)</f>
        <v>0</v>
      </c>
      <c r="T331" s="9">
        <f t="shared" ref="T331:T394" si="114">LARGE(K331:O331,1)</f>
        <v>9203.7159920372214</v>
      </c>
      <c r="U331" s="9">
        <f t="shared" ref="U331:U394" si="115">LARGE(K331:O331,2)</f>
        <v>8106.9364161849708</v>
      </c>
      <c r="V331" s="1">
        <f t="shared" ref="V331:V410" si="116">SUM(R331:U331)</f>
        <v>17310.652408222191</v>
      </c>
    </row>
    <row r="332" spans="1:33">
      <c r="A332" s="105">
        <v>3.39E-4</v>
      </c>
      <c r="B332" s="7">
        <f t="shared" si="102"/>
        <v>27181.572248731307</v>
      </c>
      <c r="C332" t="s">
        <v>507</v>
      </c>
      <c r="D332" t="s">
        <v>252</v>
      </c>
      <c r="E332" t="s">
        <v>137</v>
      </c>
      <c r="F332" s="26">
        <f t="shared" si="103"/>
        <v>3</v>
      </c>
      <c r="G332" s="26">
        <f t="shared" si="104"/>
        <v>3</v>
      </c>
      <c r="H332" s="8">
        <v>0</v>
      </c>
      <c r="I332" s="8">
        <v>0</v>
      </c>
      <c r="J332" s="8">
        <v>0</v>
      </c>
      <c r="K332" s="9">
        <f t="shared" si="105"/>
        <v>0</v>
      </c>
      <c r="L332" s="9">
        <f t="shared" si="106"/>
        <v>9534.8837209302383</v>
      </c>
      <c r="M332" s="9">
        <f t="shared" si="107"/>
        <v>0</v>
      </c>
      <c r="N332" s="9">
        <f t="shared" si="108"/>
        <v>9015.918958031838</v>
      </c>
      <c r="O332" s="9">
        <f t="shared" si="109"/>
        <v>8630.7692307692305</v>
      </c>
      <c r="P332" s="8">
        <f t="shared" si="110"/>
        <v>0</v>
      </c>
      <c r="Q332" s="9">
        <f t="shared" si="111"/>
        <v>8630.7692307692305</v>
      </c>
      <c r="R332" s="7">
        <f t="shared" si="112"/>
        <v>8630.7692307692305</v>
      </c>
      <c r="S332" s="8">
        <f t="shared" si="113"/>
        <v>0</v>
      </c>
      <c r="T332" s="9">
        <f t="shared" si="114"/>
        <v>9534.8837209302383</v>
      </c>
      <c r="U332" s="9">
        <f t="shared" si="115"/>
        <v>9015.918958031838</v>
      </c>
      <c r="V332" s="1">
        <f t="shared" si="116"/>
        <v>27181.571909731309</v>
      </c>
    </row>
    <row r="333" spans="1:33">
      <c r="A333" s="105">
        <v>3.4000000000000002E-4</v>
      </c>
      <c r="B333" s="7">
        <f t="shared" si="102"/>
        <v>3.4000000000000002E-4</v>
      </c>
      <c r="C333"/>
      <c r="D333"/>
      <c r="E333"/>
      <c r="F333" s="26">
        <f t="shared" si="103"/>
        <v>0</v>
      </c>
      <c r="G333" s="26">
        <f t="shared" si="104"/>
        <v>0</v>
      </c>
      <c r="H333" s="8">
        <v>0</v>
      </c>
      <c r="I333" s="8">
        <v>0</v>
      </c>
      <c r="J333" s="8">
        <v>0</v>
      </c>
      <c r="K333" s="9">
        <f t="shared" si="105"/>
        <v>0</v>
      </c>
      <c r="L333" s="9">
        <f t="shared" si="106"/>
        <v>0</v>
      </c>
      <c r="M333" s="9">
        <f t="shared" si="107"/>
        <v>0</v>
      </c>
      <c r="N333" s="9">
        <f t="shared" si="108"/>
        <v>0</v>
      </c>
      <c r="O333" s="9">
        <f t="shared" si="109"/>
        <v>0</v>
      </c>
      <c r="P333" s="8">
        <f t="shared" si="110"/>
        <v>0</v>
      </c>
      <c r="Q333" s="9">
        <f t="shared" si="111"/>
        <v>0</v>
      </c>
      <c r="R333" s="7">
        <f t="shared" si="112"/>
        <v>0</v>
      </c>
      <c r="S333" s="8">
        <f t="shared" si="113"/>
        <v>0</v>
      </c>
      <c r="T333" s="9">
        <f t="shared" si="114"/>
        <v>0</v>
      </c>
      <c r="U333" s="9">
        <f t="shared" si="115"/>
        <v>0</v>
      </c>
      <c r="V333" s="1">
        <f t="shared" si="116"/>
        <v>0</v>
      </c>
    </row>
    <row r="334" spans="1:33">
      <c r="A334" s="105">
        <v>3.4099999999999999E-4</v>
      </c>
      <c r="B334" s="7">
        <f t="shared" si="102"/>
        <v>3.4099999999999999E-4</v>
      </c>
      <c r="C334"/>
      <c r="D334"/>
      <c r="E334"/>
      <c r="F334" s="26">
        <f t="shared" si="103"/>
        <v>0</v>
      </c>
      <c r="G334" s="26">
        <f t="shared" si="104"/>
        <v>0</v>
      </c>
      <c r="H334" s="8">
        <v>0</v>
      </c>
      <c r="I334" s="8">
        <v>0</v>
      </c>
      <c r="J334" s="8">
        <v>0</v>
      </c>
      <c r="K334" s="9">
        <f t="shared" si="105"/>
        <v>0</v>
      </c>
      <c r="L334" s="9">
        <f t="shared" si="106"/>
        <v>0</v>
      </c>
      <c r="M334" s="9">
        <f t="shared" si="107"/>
        <v>0</v>
      </c>
      <c r="N334" s="9">
        <f t="shared" si="108"/>
        <v>0</v>
      </c>
      <c r="O334" s="9">
        <f t="shared" si="109"/>
        <v>0</v>
      </c>
      <c r="P334" s="8">
        <f t="shared" si="110"/>
        <v>0</v>
      </c>
      <c r="Q334" s="9">
        <f t="shared" si="111"/>
        <v>0</v>
      </c>
      <c r="R334" s="7">
        <f t="shared" si="112"/>
        <v>0</v>
      </c>
      <c r="S334" s="8">
        <f t="shared" si="113"/>
        <v>0</v>
      </c>
      <c r="T334" s="9">
        <f t="shared" si="114"/>
        <v>0</v>
      </c>
      <c r="U334" s="9">
        <f t="shared" si="115"/>
        <v>0</v>
      </c>
      <c r="V334" s="1">
        <f t="shared" si="116"/>
        <v>0</v>
      </c>
    </row>
    <row r="335" spans="1:33">
      <c r="A335" s="105">
        <v>3.4200000000000002E-4</v>
      </c>
      <c r="B335" s="7">
        <f t="shared" si="102"/>
        <v>29081.333220700268</v>
      </c>
      <c r="C335" t="s">
        <v>253</v>
      </c>
      <c r="D335" t="s">
        <v>252</v>
      </c>
      <c r="E335" t="s">
        <v>193</v>
      </c>
      <c r="F335" s="26">
        <f t="shared" si="103"/>
        <v>4</v>
      </c>
      <c r="G335" s="26">
        <f t="shared" si="104"/>
        <v>3</v>
      </c>
      <c r="H335" s="8">
        <v>0</v>
      </c>
      <c r="I335" s="8">
        <v>0</v>
      </c>
      <c r="J335" s="8">
        <v>0</v>
      </c>
      <c r="K335" s="9">
        <f t="shared" si="105"/>
        <v>9334.3195266271887</v>
      </c>
      <c r="L335" s="9">
        <f t="shared" si="106"/>
        <v>10000</v>
      </c>
      <c r="M335" s="9">
        <f t="shared" si="107"/>
        <v>9747.0133520730797</v>
      </c>
      <c r="N335" s="9">
        <f t="shared" si="108"/>
        <v>9333.3333333333376</v>
      </c>
      <c r="O335" s="9">
        <f t="shared" si="109"/>
        <v>0</v>
      </c>
      <c r="P335" s="8">
        <f t="shared" si="110"/>
        <v>0</v>
      </c>
      <c r="Q335" s="9">
        <f t="shared" si="111"/>
        <v>9334.3195266271887</v>
      </c>
      <c r="R335" s="7">
        <f t="shared" si="112"/>
        <v>9334.3195266271887</v>
      </c>
      <c r="S335" s="8">
        <f t="shared" si="113"/>
        <v>0</v>
      </c>
      <c r="T335" s="9">
        <f t="shared" si="114"/>
        <v>10000</v>
      </c>
      <c r="U335" s="9">
        <f t="shared" si="115"/>
        <v>9747.0133520730797</v>
      </c>
      <c r="V335" s="1">
        <f t="shared" si="116"/>
        <v>29081.332878700268</v>
      </c>
    </row>
    <row r="336" spans="1:33">
      <c r="A336" s="105">
        <v>3.4299999999999999E-4</v>
      </c>
      <c r="B336" s="7">
        <f t="shared" si="102"/>
        <v>3.4299999999999999E-4</v>
      </c>
      <c r="C336"/>
      <c r="D336"/>
      <c r="E336"/>
      <c r="F336" s="26">
        <f t="shared" si="103"/>
        <v>0</v>
      </c>
      <c r="G336" s="26">
        <f t="shared" si="104"/>
        <v>0</v>
      </c>
      <c r="H336" s="8">
        <v>0</v>
      </c>
      <c r="I336" s="8">
        <v>0</v>
      </c>
      <c r="J336" s="8">
        <v>0</v>
      </c>
      <c r="K336" s="9">
        <f t="shared" si="105"/>
        <v>0</v>
      </c>
      <c r="L336" s="9">
        <f t="shared" si="106"/>
        <v>0</v>
      </c>
      <c r="M336" s="9">
        <f t="shared" si="107"/>
        <v>0</v>
      </c>
      <c r="N336" s="9">
        <f t="shared" si="108"/>
        <v>0</v>
      </c>
      <c r="O336" s="9">
        <f t="shared" si="109"/>
        <v>0</v>
      </c>
      <c r="P336" s="8">
        <f t="shared" si="110"/>
        <v>0</v>
      </c>
      <c r="Q336" s="9">
        <f t="shared" si="111"/>
        <v>0</v>
      </c>
      <c r="R336" s="7">
        <f t="shared" si="112"/>
        <v>0</v>
      </c>
      <c r="S336" s="8">
        <f t="shared" si="113"/>
        <v>0</v>
      </c>
      <c r="T336" s="9">
        <f t="shared" si="114"/>
        <v>0</v>
      </c>
      <c r="U336" s="9">
        <f t="shared" si="115"/>
        <v>0</v>
      </c>
      <c r="V336" s="1">
        <f t="shared" si="116"/>
        <v>0</v>
      </c>
    </row>
    <row r="337" spans="1:22">
      <c r="A337" s="105">
        <v>3.4400000000000001E-4</v>
      </c>
      <c r="B337" s="7">
        <f t="shared" si="102"/>
        <v>3.4400000000000001E-4</v>
      </c>
      <c r="C337"/>
      <c r="D337"/>
      <c r="E337"/>
      <c r="F337" s="26">
        <f t="shared" si="103"/>
        <v>0</v>
      </c>
      <c r="G337" s="26">
        <f t="shared" si="104"/>
        <v>0</v>
      </c>
      <c r="H337" s="8">
        <v>0</v>
      </c>
      <c r="I337" s="8">
        <v>0</v>
      </c>
      <c r="J337" s="8">
        <v>0</v>
      </c>
      <c r="K337" s="9">
        <f t="shared" si="105"/>
        <v>0</v>
      </c>
      <c r="L337" s="9">
        <f t="shared" si="106"/>
        <v>0</v>
      </c>
      <c r="M337" s="9">
        <f t="shared" si="107"/>
        <v>0</v>
      </c>
      <c r="N337" s="9">
        <f t="shared" si="108"/>
        <v>0</v>
      </c>
      <c r="O337" s="9">
        <f t="shared" si="109"/>
        <v>0</v>
      </c>
      <c r="P337" s="8">
        <f t="shared" si="110"/>
        <v>0</v>
      </c>
      <c r="Q337" s="9">
        <f t="shared" si="111"/>
        <v>0</v>
      </c>
      <c r="R337" s="7">
        <f t="shared" si="112"/>
        <v>0</v>
      </c>
      <c r="S337" s="8">
        <f t="shared" si="113"/>
        <v>0</v>
      </c>
      <c r="T337" s="9">
        <f t="shared" si="114"/>
        <v>0</v>
      </c>
      <c r="U337" s="9">
        <f t="shared" si="115"/>
        <v>0</v>
      </c>
      <c r="V337" s="1">
        <f t="shared" si="116"/>
        <v>0</v>
      </c>
    </row>
    <row r="338" spans="1:22">
      <c r="A338" s="105">
        <v>3.4500000000000004E-4</v>
      </c>
      <c r="B338" s="7">
        <f t="shared" si="102"/>
        <v>3.4500000000000004E-4</v>
      </c>
      <c r="C338"/>
      <c r="D338"/>
      <c r="E338"/>
      <c r="F338" s="26">
        <f t="shared" si="103"/>
        <v>0</v>
      </c>
      <c r="G338" s="26">
        <f t="shared" si="104"/>
        <v>0</v>
      </c>
      <c r="H338" s="8">
        <v>0</v>
      </c>
      <c r="I338" s="8">
        <v>0</v>
      </c>
      <c r="J338" s="8">
        <v>0</v>
      </c>
      <c r="K338" s="9">
        <f t="shared" si="105"/>
        <v>0</v>
      </c>
      <c r="L338" s="9">
        <f t="shared" si="106"/>
        <v>0</v>
      </c>
      <c r="M338" s="9">
        <f t="shared" si="107"/>
        <v>0</v>
      </c>
      <c r="N338" s="9">
        <f t="shared" si="108"/>
        <v>0</v>
      </c>
      <c r="O338" s="9">
        <f t="shared" si="109"/>
        <v>0</v>
      </c>
      <c r="P338" s="8">
        <f t="shared" si="110"/>
        <v>0</v>
      </c>
      <c r="Q338" s="9">
        <f t="shared" si="111"/>
        <v>0</v>
      </c>
      <c r="R338" s="7">
        <f t="shared" si="112"/>
        <v>0</v>
      </c>
      <c r="S338" s="8">
        <f t="shared" si="113"/>
        <v>0</v>
      </c>
      <c r="T338" s="9">
        <f t="shared" si="114"/>
        <v>0</v>
      </c>
      <c r="U338" s="9">
        <f t="shared" si="115"/>
        <v>0</v>
      </c>
      <c r="V338" s="1">
        <f t="shared" si="116"/>
        <v>0</v>
      </c>
    </row>
    <row r="339" spans="1:22">
      <c r="A339" s="105">
        <v>3.4600000000000001E-4</v>
      </c>
      <c r="B339" s="7">
        <f t="shared" si="102"/>
        <v>3.4600000000000001E-4</v>
      </c>
      <c r="C339"/>
      <c r="D339"/>
      <c r="E339"/>
      <c r="F339" s="26">
        <f t="shared" si="103"/>
        <v>0</v>
      </c>
      <c r="G339" s="26">
        <f t="shared" si="104"/>
        <v>0</v>
      </c>
      <c r="H339" s="8">
        <v>0</v>
      </c>
      <c r="I339" s="8">
        <v>0</v>
      </c>
      <c r="J339" s="8">
        <v>0</v>
      </c>
      <c r="K339" s="9">
        <f t="shared" si="105"/>
        <v>0</v>
      </c>
      <c r="L339" s="9">
        <f t="shared" si="106"/>
        <v>0</v>
      </c>
      <c r="M339" s="9">
        <f t="shared" si="107"/>
        <v>0</v>
      </c>
      <c r="N339" s="9">
        <f t="shared" si="108"/>
        <v>0</v>
      </c>
      <c r="O339" s="9">
        <f t="shared" si="109"/>
        <v>0</v>
      </c>
      <c r="P339" s="8">
        <f t="shared" si="110"/>
        <v>0</v>
      </c>
      <c r="Q339" s="9">
        <f t="shared" si="111"/>
        <v>0</v>
      </c>
      <c r="R339" s="7">
        <f t="shared" si="112"/>
        <v>0</v>
      </c>
      <c r="S339" s="8">
        <f t="shared" si="113"/>
        <v>0</v>
      </c>
      <c r="T339" s="9">
        <f t="shared" si="114"/>
        <v>0</v>
      </c>
      <c r="U339" s="9">
        <f t="shared" si="115"/>
        <v>0</v>
      </c>
      <c r="V339" s="1">
        <f t="shared" si="116"/>
        <v>0</v>
      </c>
    </row>
    <row r="340" spans="1:22">
      <c r="A340" s="105">
        <v>3.4700000000000003E-4</v>
      </c>
      <c r="B340" s="7">
        <f t="shared" si="102"/>
        <v>3.4700000000000003E-4</v>
      </c>
      <c r="C340"/>
      <c r="D340"/>
      <c r="E340"/>
      <c r="F340" s="26">
        <f t="shared" si="103"/>
        <v>0</v>
      </c>
      <c r="G340" s="26">
        <f t="shared" si="104"/>
        <v>0</v>
      </c>
      <c r="H340" s="8">
        <v>0</v>
      </c>
      <c r="I340" s="8">
        <v>0</v>
      </c>
      <c r="J340" s="8">
        <v>0</v>
      </c>
      <c r="K340" s="9">
        <f t="shared" si="105"/>
        <v>0</v>
      </c>
      <c r="L340" s="9">
        <f t="shared" si="106"/>
        <v>0</v>
      </c>
      <c r="M340" s="9">
        <f t="shared" si="107"/>
        <v>0</v>
      </c>
      <c r="N340" s="9">
        <f t="shared" si="108"/>
        <v>0</v>
      </c>
      <c r="O340" s="9">
        <f t="shared" si="109"/>
        <v>0</v>
      </c>
      <c r="P340" s="8">
        <f t="shared" si="110"/>
        <v>0</v>
      </c>
      <c r="Q340" s="9">
        <f t="shared" si="111"/>
        <v>0</v>
      </c>
      <c r="R340" s="7">
        <f t="shared" si="112"/>
        <v>0</v>
      </c>
      <c r="S340" s="8">
        <f t="shared" si="113"/>
        <v>0</v>
      </c>
      <c r="T340" s="9">
        <f t="shared" si="114"/>
        <v>0</v>
      </c>
      <c r="U340" s="9">
        <f t="shared" si="115"/>
        <v>0</v>
      </c>
      <c r="V340" s="1">
        <f t="shared" si="116"/>
        <v>0</v>
      </c>
    </row>
    <row r="341" spans="1:22">
      <c r="A341" s="105">
        <v>3.48E-4</v>
      </c>
      <c r="B341" s="7">
        <f t="shared" si="102"/>
        <v>3.48E-4</v>
      </c>
      <c r="C341"/>
      <c r="D341"/>
      <c r="E341"/>
      <c r="F341" s="26">
        <f t="shared" si="103"/>
        <v>0</v>
      </c>
      <c r="G341" s="26">
        <f t="shared" si="104"/>
        <v>0</v>
      </c>
      <c r="H341" s="8">
        <v>0</v>
      </c>
      <c r="I341" s="8">
        <v>0</v>
      </c>
      <c r="J341" s="8">
        <v>0</v>
      </c>
      <c r="K341" s="9">
        <f t="shared" si="105"/>
        <v>0</v>
      </c>
      <c r="L341" s="9">
        <f t="shared" si="106"/>
        <v>0</v>
      </c>
      <c r="M341" s="9">
        <f t="shared" si="107"/>
        <v>0</v>
      </c>
      <c r="N341" s="9">
        <f t="shared" si="108"/>
        <v>0</v>
      </c>
      <c r="O341" s="9">
        <f t="shared" si="109"/>
        <v>0</v>
      </c>
      <c r="P341" s="8">
        <f t="shared" si="110"/>
        <v>0</v>
      </c>
      <c r="Q341" s="9">
        <f t="shared" si="111"/>
        <v>0</v>
      </c>
      <c r="R341" s="7">
        <f t="shared" si="112"/>
        <v>0</v>
      </c>
      <c r="S341" s="8">
        <f t="shared" si="113"/>
        <v>0</v>
      </c>
      <c r="T341" s="9">
        <f t="shared" si="114"/>
        <v>0</v>
      </c>
      <c r="U341" s="9">
        <f t="shared" si="115"/>
        <v>0</v>
      </c>
      <c r="V341" s="1">
        <f t="shared" si="116"/>
        <v>0</v>
      </c>
    </row>
    <row r="342" spans="1:22">
      <c r="A342" s="105">
        <v>3.4900000000000003E-4</v>
      </c>
      <c r="B342" s="7">
        <f t="shared" si="102"/>
        <v>3.4900000000000003E-4</v>
      </c>
      <c r="C342"/>
      <c r="D342"/>
      <c r="E342"/>
      <c r="F342" s="26">
        <f t="shared" si="103"/>
        <v>0</v>
      </c>
      <c r="G342" s="26">
        <f t="shared" si="104"/>
        <v>0</v>
      </c>
      <c r="H342" s="8">
        <v>0</v>
      </c>
      <c r="I342" s="8">
        <v>0</v>
      </c>
      <c r="J342" s="8">
        <v>0</v>
      </c>
      <c r="K342" s="9">
        <f t="shared" si="105"/>
        <v>0</v>
      </c>
      <c r="L342" s="9">
        <f t="shared" si="106"/>
        <v>0</v>
      </c>
      <c r="M342" s="9">
        <f t="shared" si="107"/>
        <v>0</v>
      </c>
      <c r="N342" s="9">
        <f t="shared" si="108"/>
        <v>0</v>
      </c>
      <c r="O342" s="9">
        <f t="shared" si="109"/>
        <v>0</v>
      </c>
      <c r="P342" s="8">
        <f t="shared" si="110"/>
        <v>0</v>
      </c>
      <c r="Q342" s="9">
        <f t="shared" si="111"/>
        <v>0</v>
      </c>
      <c r="R342" s="7">
        <f t="shared" si="112"/>
        <v>0</v>
      </c>
      <c r="S342" s="8">
        <f t="shared" si="113"/>
        <v>0</v>
      </c>
      <c r="T342" s="9">
        <f t="shared" si="114"/>
        <v>0</v>
      </c>
      <c r="U342" s="9">
        <f t="shared" si="115"/>
        <v>0</v>
      </c>
      <c r="V342" s="1">
        <f t="shared" si="116"/>
        <v>0</v>
      </c>
    </row>
    <row r="343" spans="1:22">
      <c r="A343" s="105">
        <v>3.5E-4</v>
      </c>
      <c r="B343" s="7">
        <f t="shared" si="102"/>
        <v>3.5E-4</v>
      </c>
      <c r="C343"/>
      <c r="D343"/>
      <c r="E343"/>
      <c r="F343" s="26">
        <f t="shared" si="103"/>
        <v>0</v>
      </c>
      <c r="G343" s="26">
        <f t="shared" si="104"/>
        <v>0</v>
      </c>
      <c r="H343" s="8">
        <v>0</v>
      </c>
      <c r="I343" s="8">
        <v>0</v>
      </c>
      <c r="J343" s="8">
        <v>0</v>
      </c>
      <c r="K343" s="9">
        <f t="shared" si="105"/>
        <v>0</v>
      </c>
      <c r="L343" s="9">
        <f t="shared" si="106"/>
        <v>0</v>
      </c>
      <c r="M343" s="9">
        <f t="shared" si="107"/>
        <v>0</v>
      </c>
      <c r="N343" s="9">
        <f t="shared" si="108"/>
        <v>0</v>
      </c>
      <c r="O343" s="9">
        <f t="shared" si="109"/>
        <v>0</v>
      </c>
      <c r="P343" s="8">
        <f t="shared" si="110"/>
        <v>0</v>
      </c>
      <c r="Q343" s="9">
        <f t="shared" si="111"/>
        <v>0</v>
      </c>
      <c r="R343" s="7">
        <f t="shared" si="112"/>
        <v>0</v>
      </c>
      <c r="S343" s="8">
        <f t="shared" si="113"/>
        <v>0</v>
      </c>
      <c r="T343" s="9">
        <f t="shared" si="114"/>
        <v>0</v>
      </c>
      <c r="U343" s="9">
        <f t="shared" si="115"/>
        <v>0</v>
      </c>
      <c r="V343" s="1">
        <f t="shared" si="116"/>
        <v>0</v>
      </c>
    </row>
    <row r="344" spans="1:22">
      <c r="A344" s="105">
        <v>3.5100000000000002E-4</v>
      </c>
      <c r="B344" s="7">
        <f t="shared" si="102"/>
        <v>3.5100000000000002E-4</v>
      </c>
      <c r="C344"/>
      <c r="D344"/>
      <c r="E344"/>
      <c r="F344" s="26">
        <f t="shared" si="103"/>
        <v>0</v>
      </c>
      <c r="G344" s="26">
        <f t="shared" si="104"/>
        <v>0</v>
      </c>
      <c r="H344" s="8">
        <v>0</v>
      </c>
      <c r="I344" s="8">
        <v>0</v>
      </c>
      <c r="J344" s="8">
        <v>0</v>
      </c>
      <c r="K344" s="9">
        <f t="shared" si="105"/>
        <v>0</v>
      </c>
      <c r="L344" s="9">
        <f t="shared" si="106"/>
        <v>0</v>
      </c>
      <c r="M344" s="9">
        <f t="shared" si="107"/>
        <v>0</v>
      </c>
      <c r="N344" s="9">
        <f t="shared" si="108"/>
        <v>0</v>
      </c>
      <c r="O344" s="9">
        <f t="shared" si="109"/>
        <v>0</v>
      </c>
      <c r="P344" s="8">
        <f t="shared" si="110"/>
        <v>0</v>
      </c>
      <c r="Q344" s="9">
        <f t="shared" si="111"/>
        <v>0</v>
      </c>
      <c r="R344" s="7">
        <f t="shared" si="112"/>
        <v>0</v>
      </c>
      <c r="S344" s="8">
        <f t="shared" si="113"/>
        <v>0</v>
      </c>
      <c r="T344" s="9">
        <f t="shared" si="114"/>
        <v>0</v>
      </c>
      <c r="U344" s="9">
        <f t="shared" si="115"/>
        <v>0</v>
      </c>
      <c r="V344" s="1">
        <f t="shared" si="116"/>
        <v>0</v>
      </c>
    </row>
    <row r="345" spans="1:22">
      <c r="A345" s="105">
        <v>3.5199999999999999E-4</v>
      </c>
      <c r="B345" s="7">
        <f t="shared" si="102"/>
        <v>3.5199999999999999E-4</v>
      </c>
      <c r="C345"/>
      <c r="D345"/>
      <c r="E345"/>
      <c r="F345" s="26">
        <f t="shared" si="103"/>
        <v>0</v>
      </c>
      <c r="G345" s="26">
        <f t="shared" si="104"/>
        <v>0</v>
      </c>
      <c r="H345" s="8">
        <v>0</v>
      </c>
      <c r="I345" s="8">
        <v>0</v>
      </c>
      <c r="J345" s="8">
        <v>0</v>
      </c>
      <c r="K345" s="9">
        <f t="shared" si="105"/>
        <v>0</v>
      </c>
      <c r="L345" s="9">
        <f t="shared" si="106"/>
        <v>0</v>
      </c>
      <c r="M345" s="9">
        <f t="shared" si="107"/>
        <v>0</v>
      </c>
      <c r="N345" s="9">
        <f t="shared" si="108"/>
        <v>0</v>
      </c>
      <c r="O345" s="9">
        <f t="shared" si="109"/>
        <v>0</v>
      </c>
      <c r="P345" s="8">
        <f t="shared" si="110"/>
        <v>0</v>
      </c>
      <c r="Q345" s="9">
        <f t="shared" si="111"/>
        <v>0</v>
      </c>
      <c r="R345" s="7">
        <f t="shared" si="112"/>
        <v>0</v>
      </c>
      <c r="S345" s="8">
        <f t="shared" si="113"/>
        <v>0</v>
      </c>
      <c r="T345" s="9">
        <f t="shared" si="114"/>
        <v>0</v>
      </c>
      <c r="U345" s="9">
        <f t="shared" si="115"/>
        <v>0</v>
      </c>
      <c r="V345" s="1">
        <f t="shared" si="116"/>
        <v>0</v>
      </c>
    </row>
    <row r="346" spans="1:22">
      <c r="A346" s="105">
        <v>3.5300000000000002E-4</v>
      </c>
      <c r="B346" s="7">
        <f t="shared" si="102"/>
        <v>3.5300000000000002E-4</v>
      </c>
      <c r="C346"/>
      <c r="D346"/>
      <c r="E346"/>
      <c r="F346" s="26">
        <f t="shared" si="103"/>
        <v>0</v>
      </c>
      <c r="G346" s="26">
        <f t="shared" si="104"/>
        <v>0</v>
      </c>
      <c r="H346" s="8">
        <v>0</v>
      </c>
      <c r="I346" s="8">
        <v>0</v>
      </c>
      <c r="J346" s="8">
        <v>0</v>
      </c>
      <c r="K346" s="9">
        <f t="shared" si="105"/>
        <v>0</v>
      </c>
      <c r="L346" s="9">
        <f t="shared" si="106"/>
        <v>0</v>
      </c>
      <c r="M346" s="9">
        <f t="shared" si="107"/>
        <v>0</v>
      </c>
      <c r="N346" s="9">
        <f t="shared" si="108"/>
        <v>0</v>
      </c>
      <c r="O346" s="9">
        <f t="shared" si="109"/>
        <v>0</v>
      </c>
      <c r="P346" s="8">
        <f t="shared" si="110"/>
        <v>0</v>
      </c>
      <c r="Q346" s="9">
        <f t="shared" si="111"/>
        <v>0</v>
      </c>
      <c r="R346" s="7">
        <f t="shared" si="112"/>
        <v>0</v>
      </c>
      <c r="S346" s="8">
        <f t="shared" si="113"/>
        <v>0</v>
      </c>
      <c r="T346" s="9">
        <f t="shared" si="114"/>
        <v>0</v>
      </c>
      <c r="U346" s="9">
        <f t="shared" si="115"/>
        <v>0</v>
      </c>
      <c r="V346" s="1">
        <f t="shared" si="116"/>
        <v>0</v>
      </c>
    </row>
    <row r="347" spans="1:22">
      <c r="A347" s="105">
        <v>3.5399999999999999E-4</v>
      </c>
      <c r="B347" s="7">
        <f t="shared" si="102"/>
        <v>3.5399999999999999E-4</v>
      </c>
      <c r="C347"/>
      <c r="D347"/>
      <c r="E347"/>
      <c r="F347" s="26">
        <f t="shared" si="103"/>
        <v>0</v>
      </c>
      <c r="G347" s="26">
        <f t="shared" si="104"/>
        <v>0</v>
      </c>
      <c r="H347" s="8">
        <v>0</v>
      </c>
      <c r="I347" s="8">
        <v>0</v>
      </c>
      <c r="J347" s="8">
        <v>0</v>
      </c>
      <c r="K347" s="9">
        <f t="shared" si="105"/>
        <v>0</v>
      </c>
      <c r="L347" s="9">
        <f t="shared" si="106"/>
        <v>0</v>
      </c>
      <c r="M347" s="9">
        <f t="shared" si="107"/>
        <v>0</v>
      </c>
      <c r="N347" s="9">
        <f t="shared" si="108"/>
        <v>0</v>
      </c>
      <c r="O347" s="9">
        <f t="shared" si="109"/>
        <v>0</v>
      </c>
      <c r="P347" s="8">
        <f t="shared" si="110"/>
        <v>0</v>
      </c>
      <c r="Q347" s="9">
        <f t="shared" si="111"/>
        <v>0</v>
      </c>
      <c r="R347" s="7">
        <f t="shared" si="112"/>
        <v>0</v>
      </c>
      <c r="S347" s="8">
        <f t="shared" si="113"/>
        <v>0</v>
      </c>
      <c r="T347" s="9">
        <f t="shared" si="114"/>
        <v>0</v>
      </c>
      <c r="U347" s="9">
        <f t="shared" si="115"/>
        <v>0</v>
      </c>
      <c r="V347" s="1">
        <f t="shared" si="116"/>
        <v>0</v>
      </c>
    </row>
    <row r="348" spans="1:22" ht="13.5" customHeight="1">
      <c r="A348" s="105">
        <v>3.5500000000000001E-4</v>
      </c>
      <c r="B348" s="7">
        <f t="shared" si="102"/>
        <v>3.5500000000000001E-4</v>
      </c>
      <c r="C348"/>
      <c r="D348"/>
      <c r="E348"/>
      <c r="F348" s="26">
        <f t="shared" si="103"/>
        <v>0</v>
      </c>
      <c r="G348" s="26">
        <f t="shared" si="104"/>
        <v>0</v>
      </c>
      <c r="H348" s="8">
        <v>0</v>
      </c>
      <c r="I348" s="8">
        <v>0</v>
      </c>
      <c r="J348" s="8">
        <v>0</v>
      </c>
      <c r="K348" s="9">
        <f t="shared" si="105"/>
        <v>0</v>
      </c>
      <c r="L348" s="9">
        <f t="shared" si="106"/>
        <v>0</v>
      </c>
      <c r="M348" s="9">
        <f t="shared" si="107"/>
        <v>0</v>
      </c>
      <c r="N348" s="9">
        <f t="shared" si="108"/>
        <v>0</v>
      </c>
      <c r="O348" s="9">
        <f t="shared" si="109"/>
        <v>0</v>
      </c>
      <c r="P348" s="8">
        <f t="shared" si="110"/>
        <v>0</v>
      </c>
      <c r="Q348" s="9">
        <f t="shared" si="111"/>
        <v>0</v>
      </c>
      <c r="R348" s="7">
        <f t="shared" si="112"/>
        <v>0</v>
      </c>
      <c r="S348" s="8">
        <f t="shared" si="113"/>
        <v>0</v>
      </c>
      <c r="T348" s="9">
        <f t="shared" si="114"/>
        <v>0</v>
      </c>
      <c r="U348" s="9">
        <f t="shared" si="115"/>
        <v>0</v>
      </c>
      <c r="V348" s="1">
        <f t="shared" si="116"/>
        <v>0</v>
      </c>
    </row>
    <row r="349" spans="1:22">
      <c r="A349" s="105">
        <v>3.5600000000000003E-4</v>
      </c>
      <c r="B349" s="7">
        <f t="shared" si="102"/>
        <v>19297.547686403628</v>
      </c>
      <c r="C349" t="s">
        <v>53</v>
      </c>
      <c r="D349" t="s">
        <v>252</v>
      </c>
      <c r="E349" t="s">
        <v>118</v>
      </c>
      <c r="F349" s="26">
        <f t="shared" si="103"/>
        <v>3</v>
      </c>
      <c r="G349" s="26">
        <f t="shared" si="104"/>
        <v>3</v>
      </c>
      <c r="H349" s="8">
        <v>0</v>
      </c>
      <c r="I349" s="8">
        <v>0</v>
      </c>
      <c r="J349" s="8">
        <v>0</v>
      </c>
      <c r="K349" s="9">
        <f t="shared" si="105"/>
        <v>6114.341085271295</v>
      </c>
      <c r="L349" s="9">
        <f t="shared" si="106"/>
        <v>0</v>
      </c>
      <c r="M349" s="9">
        <f t="shared" si="107"/>
        <v>6883.3746898263262</v>
      </c>
      <c r="N349" s="9">
        <f t="shared" si="108"/>
        <v>0</v>
      </c>
      <c r="O349" s="9">
        <f t="shared" si="109"/>
        <v>6299.8315553060074</v>
      </c>
      <c r="P349" s="8">
        <f t="shared" si="110"/>
        <v>0</v>
      </c>
      <c r="Q349" s="9">
        <f t="shared" si="111"/>
        <v>6114.341085271295</v>
      </c>
      <c r="R349" s="7">
        <f t="shared" si="112"/>
        <v>6114.341085271295</v>
      </c>
      <c r="S349" s="8">
        <f t="shared" si="113"/>
        <v>0</v>
      </c>
      <c r="T349" s="9">
        <f t="shared" si="114"/>
        <v>6883.3746898263262</v>
      </c>
      <c r="U349" s="9">
        <f t="shared" si="115"/>
        <v>6299.8315553060074</v>
      </c>
      <c r="V349" s="1">
        <f t="shared" si="116"/>
        <v>19297.547330403628</v>
      </c>
    </row>
    <row r="350" spans="1:22">
      <c r="A350" s="105">
        <v>3.57E-4</v>
      </c>
      <c r="B350" s="7">
        <f t="shared" si="102"/>
        <v>3.57E-4</v>
      </c>
      <c r="C350"/>
      <c r="D350"/>
      <c r="E350"/>
      <c r="F350" s="26">
        <f t="shared" si="103"/>
        <v>0</v>
      </c>
      <c r="G350" s="26">
        <f t="shared" si="104"/>
        <v>0</v>
      </c>
      <c r="H350" s="8">
        <v>0</v>
      </c>
      <c r="I350" s="8">
        <v>0</v>
      </c>
      <c r="J350" s="8">
        <v>0</v>
      </c>
      <c r="K350" s="9">
        <f t="shared" si="105"/>
        <v>0</v>
      </c>
      <c r="L350" s="9">
        <f t="shared" si="106"/>
        <v>0</v>
      </c>
      <c r="M350" s="9">
        <f t="shared" si="107"/>
        <v>0</v>
      </c>
      <c r="N350" s="9">
        <f t="shared" si="108"/>
        <v>0</v>
      </c>
      <c r="O350" s="9">
        <f t="shared" si="109"/>
        <v>0</v>
      </c>
      <c r="P350" s="8">
        <f t="shared" si="110"/>
        <v>0</v>
      </c>
      <c r="Q350" s="9">
        <f t="shared" si="111"/>
        <v>0</v>
      </c>
      <c r="R350" s="7">
        <f t="shared" si="112"/>
        <v>0</v>
      </c>
      <c r="S350" s="8">
        <f t="shared" si="113"/>
        <v>0</v>
      </c>
      <c r="T350" s="9">
        <f t="shared" si="114"/>
        <v>0</v>
      </c>
      <c r="U350" s="9">
        <f t="shared" si="115"/>
        <v>0</v>
      </c>
      <c r="V350" s="1">
        <f t="shared" si="116"/>
        <v>0</v>
      </c>
    </row>
    <row r="351" spans="1:22">
      <c r="A351" s="105">
        <v>3.5800000000000003E-4</v>
      </c>
      <c r="B351" s="7">
        <f t="shared" si="102"/>
        <v>3.5800000000000003E-4</v>
      </c>
      <c r="C351"/>
      <c r="D351"/>
      <c r="E351"/>
      <c r="F351" s="26">
        <f t="shared" si="103"/>
        <v>0</v>
      </c>
      <c r="G351" s="26">
        <f t="shared" si="104"/>
        <v>0</v>
      </c>
      <c r="H351" s="8">
        <v>0</v>
      </c>
      <c r="I351" s="8">
        <v>0</v>
      </c>
      <c r="J351" s="8">
        <v>0</v>
      </c>
      <c r="K351" s="9">
        <f t="shared" si="105"/>
        <v>0</v>
      </c>
      <c r="L351" s="9">
        <f t="shared" si="106"/>
        <v>0</v>
      </c>
      <c r="M351" s="9">
        <f t="shared" si="107"/>
        <v>0</v>
      </c>
      <c r="N351" s="9">
        <f t="shared" si="108"/>
        <v>0</v>
      </c>
      <c r="O351" s="9">
        <f t="shared" si="109"/>
        <v>0</v>
      </c>
      <c r="P351" s="8">
        <f t="shared" si="110"/>
        <v>0</v>
      </c>
      <c r="Q351" s="9">
        <f t="shared" si="111"/>
        <v>0</v>
      </c>
      <c r="R351" s="7">
        <f t="shared" si="112"/>
        <v>0</v>
      </c>
      <c r="S351" s="8">
        <f t="shared" si="113"/>
        <v>0</v>
      </c>
      <c r="T351" s="9">
        <f t="shared" si="114"/>
        <v>0</v>
      </c>
      <c r="U351" s="9">
        <f t="shared" si="115"/>
        <v>0</v>
      </c>
      <c r="V351" s="1">
        <f t="shared" si="116"/>
        <v>0</v>
      </c>
    </row>
    <row r="352" spans="1:22">
      <c r="A352" s="105">
        <v>3.59E-4</v>
      </c>
      <c r="B352" s="7">
        <f t="shared" si="102"/>
        <v>27173.973806924521</v>
      </c>
      <c r="C352" t="s">
        <v>509</v>
      </c>
      <c r="D352" t="s">
        <v>252</v>
      </c>
      <c r="E352" t="s">
        <v>137</v>
      </c>
      <c r="F352" s="26">
        <f t="shared" si="103"/>
        <v>5</v>
      </c>
      <c r="G352" s="26">
        <f t="shared" si="104"/>
        <v>3</v>
      </c>
      <c r="H352" s="8">
        <v>0</v>
      </c>
      <c r="I352" s="8">
        <v>0</v>
      </c>
      <c r="J352" s="8">
        <v>0</v>
      </c>
      <c r="K352" s="9">
        <f t="shared" si="105"/>
        <v>8673.5395189003539</v>
      </c>
      <c r="L352" s="9">
        <f t="shared" si="106"/>
        <v>9528.8944723618151</v>
      </c>
      <c r="M352" s="9">
        <f t="shared" si="107"/>
        <v>8971.5394566623509</v>
      </c>
      <c r="N352" s="9">
        <f t="shared" si="108"/>
        <v>8407.557354925777</v>
      </c>
      <c r="O352" s="9">
        <f t="shared" si="109"/>
        <v>8243.938280675975</v>
      </c>
      <c r="P352" s="8">
        <f t="shared" si="110"/>
        <v>0</v>
      </c>
      <c r="Q352" s="9">
        <f t="shared" si="111"/>
        <v>8673.5395189003539</v>
      </c>
      <c r="R352" s="7">
        <f t="shared" si="112"/>
        <v>8673.5395189003539</v>
      </c>
      <c r="S352" s="8">
        <f t="shared" si="113"/>
        <v>0</v>
      </c>
      <c r="T352" s="9">
        <f t="shared" si="114"/>
        <v>9528.8944723618151</v>
      </c>
      <c r="U352" s="9">
        <f t="shared" si="115"/>
        <v>8971.5394566623509</v>
      </c>
      <c r="V352" s="1">
        <f t="shared" si="116"/>
        <v>27173.97344792452</v>
      </c>
    </row>
    <row r="353" spans="1:22">
      <c r="A353" s="105">
        <v>3.6000000000000002E-4</v>
      </c>
      <c r="B353" s="7">
        <f t="shared" si="102"/>
        <v>3.6000000000000002E-4</v>
      </c>
      <c r="C353"/>
      <c r="D353"/>
      <c r="E353"/>
      <c r="F353" s="26">
        <f t="shared" si="103"/>
        <v>0</v>
      </c>
      <c r="G353" s="26">
        <f t="shared" si="104"/>
        <v>0</v>
      </c>
      <c r="H353" s="8">
        <v>0</v>
      </c>
      <c r="I353" s="8">
        <v>0</v>
      </c>
      <c r="J353" s="8">
        <v>0</v>
      </c>
      <c r="K353" s="9">
        <f t="shared" si="105"/>
        <v>0</v>
      </c>
      <c r="L353" s="9">
        <f t="shared" si="106"/>
        <v>0</v>
      </c>
      <c r="M353" s="9">
        <f t="shared" si="107"/>
        <v>0</v>
      </c>
      <c r="N353" s="9">
        <f t="shared" si="108"/>
        <v>0</v>
      </c>
      <c r="O353" s="9">
        <f t="shared" si="109"/>
        <v>0</v>
      </c>
      <c r="P353" s="8">
        <f t="shared" si="110"/>
        <v>0</v>
      </c>
      <c r="Q353" s="9">
        <f t="shared" si="111"/>
        <v>0</v>
      </c>
      <c r="R353" s="7">
        <f t="shared" si="112"/>
        <v>0</v>
      </c>
      <c r="S353" s="8">
        <f t="shared" si="113"/>
        <v>0</v>
      </c>
      <c r="T353" s="9">
        <f t="shared" si="114"/>
        <v>0</v>
      </c>
      <c r="U353" s="9">
        <f t="shared" si="115"/>
        <v>0</v>
      </c>
      <c r="V353" s="1">
        <f t="shared" si="116"/>
        <v>0</v>
      </c>
    </row>
    <row r="354" spans="1:22">
      <c r="A354" s="105">
        <v>3.6099999999999999E-4</v>
      </c>
      <c r="B354" s="7">
        <f t="shared" si="102"/>
        <v>3.6099999999999999E-4</v>
      </c>
      <c r="C354"/>
      <c r="D354"/>
      <c r="E354"/>
      <c r="F354" s="26">
        <f t="shared" si="103"/>
        <v>0</v>
      </c>
      <c r="G354" s="26">
        <f t="shared" si="104"/>
        <v>0</v>
      </c>
      <c r="H354" s="8">
        <v>0</v>
      </c>
      <c r="I354" s="8">
        <v>0</v>
      </c>
      <c r="J354" s="8">
        <v>0</v>
      </c>
      <c r="K354" s="9">
        <f t="shared" si="105"/>
        <v>0</v>
      </c>
      <c r="L354" s="9">
        <f t="shared" si="106"/>
        <v>0</v>
      </c>
      <c r="M354" s="9">
        <f t="shared" si="107"/>
        <v>0</v>
      </c>
      <c r="N354" s="9">
        <f t="shared" si="108"/>
        <v>0</v>
      </c>
      <c r="O354" s="9">
        <f t="shared" si="109"/>
        <v>0</v>
      </c>
      <c r="P354" s="8">
        <f t="shared" si="110"/>
        <v>0</v>
      </c>
      <c r="Q354" s="9">
        <f t="shared" si="111"/>
        <v>0</v>
      </c>
      <c r="R354" s="7">
        <f t="shared" si="112"/>
        <v>0</v>
      </c>
      <c r="S354" s="8">
        <f t="shared" si="113"/>
        <v>0</v>
      </c>
      <c r="T354" s="9">
        <f t="shared" si="114"/>
        <v>0</v>
      </c>
      <c r="U354" s="9">
        <f t="shared" si="115"/>
        <v>0</v>
      </c>
      <c r="V354" s="1">
        <f t="shared" si="116"/>
        <v>0</v>
      </c>
    </row>
    <row r="355" spans="1:22">
      <c r="A355" s="105">
        <v>3.6200000000000002E-4</v>
      </c>
      <c r="B355" s="7">
        <f t="shared" si="102"/>
        <v>24458.737817244913</v>
      </c>
      <c r="C355" t="s">
        <v>45</v>
      </c>
      <c r="D355" t="s">
        <v>252</v>
      </c>
      <c r="E355" t="s">
        <v>118</v>
      </c>
      <c r="F355" s="26">
        <f t="shared" si="103"/>
        <v>4</v>
      </c>
      <c r="G355" s="26">
        <f t="shared" si="104"/>
        <v>3</v>
      </c>
      <c r="H355" s="8">
        <v>0</v>
      </c>
      <c r="I355" s="8">
        <v>0</v>
      </c>
      <c r="J355" s="8">
        <v>0</v>
      </c>
      <c r="K355" s="9">
        <f t="shared" si="105"/>
        <v>7561.4140203714796</v>
      </c>
      <c r="L355" s="9">
        <f t="shared" si="106"/>
        <v>0</v>
      </c>
      <c r="M355" s="9">
        <f t="shared" si="107"/>
        <v>8795.1807228915804</v>
      </c>
      <c r="N355" s="9">
        <f t="shared" si="108"/>
        <v>7811.9122257053295</v>
      </c>
      <c r="O355" s="9">
        <f t="shared" si="109"/>
        <v>7851.6445066480055</v>
      </c>
      <c r="P355" s="8">
        <f t="shared" si="110"/>
        <v>0</v>
      </c>
      <c r="Q355" s="9">
        <f t="shared" si="111"/>
        <v>7811.9122257053295</v>
      </c>
      <c r="R355" s="7">
        <f t="shared" si="112"/>
        <v>7811.9122257053295</v>
      </c>
      <c r="S355" s="8">
        <f t="shared" si="113"/>
        <v>0</v>
      </c>
      <c r="T355" s="9">
        <f t="shared" si="114"/>
        <v>8795.1807228915804</v>
      </c>
      <c r="U355" s="9">
        <f t="shared" si="115"/>
        <v>7851.6445066480055</v>
      </c>
      <c r="V355" s="1">
        <f t="shared" si="116"/>
        <v>24458.737455244915</v>
      </c>
    </row>
    <row r="356" spans="1:22">
      <c r="A356" s="105">
        <v>3.6299999999999999E-4</v>
      </c>
      <c r="B356" s="7">
        <f t="shared" si="102"/>
        <v>3.6299999999999999E-4</v>
      </c>
      <c r="C356"/>
      <c r="D356"/>
      <c r="E356"/>
      <c r="F356" s="26">
        <f t="shared" si="103"/>
        <v>0</v>
      </c>
      <c r="G356" s="26">
        <f t="shared" si="104"/>
        <v>0</v>
      </c>
      <c r="H356" s="8">
        <v>0</v>
      </c>
      <c r="I356" s="8">
        <v>0</v>
      </c>
      <c r="J356" s="8">
        <v>0</v>
      </c>
      <c r="K356" s="9">
        <f t="shared" si="105"/>
        <v>0</v>
      </c>
      <c r="L356" s="9">
        <f t="shared" si="106"/>
        <v>0</v>
      </c>
      <c r="M356" s="9">
        <f t="shared" si="107"/>
        <v>0</v>
      </c>
      <c r="N356" s="9">
        <f t="shared" si="108"/>
        <v>0</v>
      </c>
      <c r="O356" s="9">
        <f t="shared" si="109"/>
        <v>0</v>
      </c>
      <c r="P356" s="8">
        <f t="shared" si="110"/>
        <v>0</v>
      </c>
      <c r="Q356" s="9">
        <f t="shared" si="111"/>
        <v>0</v>
      </c>
      <c r="R356" s="7">
        <f t="shared" si="112"/>
        <v>0</v>
      </c>
      <c r="S356" s="8">
        <f t="shared" si="113"/>
        <v>0</v>
      </c>
      <c r="T356" s="9">
        <f t="shared" si="114"/>
        <v>0</v>
      </c>
      <c r="U356" s="9">
        <f t="shared" si="115"/>
        <v>0</v>
      </c>
      <c r="V356" s="1">
        <f t="shared" si="116"/>
        <v>0</v>
      </c>
    </row>
    <row r="357" spans="1:22">
      <c r="A357" s="105">
        <v>3.6400000000000001E-4</v>
      </c>
      <c r="B357" s="7">
        <f t="shared" si="102"/>
        <v>3.6400000000000001E-4</v>
      </c>
      <c r="C357"/>
      <c r="D357"/>
      <c r="E357"/>
      <c r="F357" s="26">
        <f t="shared" si="103"/>
        <v>0</v>
      </c>
      <c r="G357" s="26">
        <f t="shared" si="104"/>
        <v>0</v>
      </c>
      <c r="H357" s="8">
        <v>0</v>
      </c>
      <c r="I357" s="8">
        <v>0</v>
      </c>
      <c r="J357" s="8">
        <v>0</v>
      </c>
      <c r="K357" s="9">
        <f t="shared" si="105"/>
        <v>0</v>
      </c>
      <c r="L357" s="9">
        <f t="shared" si="106"/>
        <v>0</v>
      </c>
      <c r="M357" s="9">
        <f t="shared" si="107"/>
        <v>0</v>
      </c>
      <c r="N357" s="9">
        <f t="shared" si="108"/>
        <v>0</v>
      </c>
      <c r="O357" s="9">
        <f t="shared" si="109"/>
        <v>0</v>
      </c>
      <c r="P357" s="8">
        <f t="shared" si="110"/>
        <v>0</v>
      </c>
      <c r="Q357" s="9">
        <f t="shared" si="111"/>
        <v>0</v>
      </c>
      <c r="R357" s="7">
        <f t="shared" si="112"/>
        <v>0</v>
      </c>
      <c r="S357" s="8">
        <f t="shared" si="113"/>
        <v>0</v>
      </c>
      <c r="T357" s="9">
        <f t="shared" si="114"/>
        <v>0</v>
      </c>
      <c r="U357" s="9">
        <f t="shared" si="115"/>
        <v>0</v>
      </c>
      <c r="V357" s="1">
        <f t="shared" si="116"/>
        <v>0</v>
      </c>
    </row>
    <row r="358" spans="1:22">
      <c r="A358" s="105">
        <v>3.6500000000000004E-4</v>
      </c>
      <c r="B358" s="7">
        <f t="shared" si="102"/>
        <v>13640.759084601546</v>
      </c>
      <c r="C358" t="s">
        <v>275</v>
      </c>
      <c r="D358" t="s">
        <v>252</v>
      </c>
      <c r="E358" t="s">
        <v>108</v>
      </c>
      <c r="F358" s="26">
        <f t="shared" si="103"/>
        <v>2</v>
      </c>
      <c r="G358" s="26">
        <f t="shared" si="104"/>
        <v>2</v>
      </c>
      <c r="H358" s="8">
        <v>0</v>
      </c>
      <c r="I358" s="8">
        <v>0</v>
      </c>
      <c r="J358" s="8">
        <v>0</v>
      </c>
      <c r="K358" s="9">
        <f t="shared" si="105"/>
        <v>6663.1467793030388</v>
      </c>
      <c r="L358" s="9">
        <f t="shared" si="106"/>
        <v>0</v>
      </c>
      <c r="M358" s="9">
        <f t="shared" si="107"/>
        <v>0</v>
      </c>
      <c r="N358" s="9">
        <f t="shared" si="108"/>
        <v>0</v>
      </c>
      <c r="O358" s="9">
        <f t="shared" si="109"/>
        <v>6977.6119402985078</v>
      </c>
      <c r="P358" s="8">
        <f t="shared" si="110"/>
        <v>0</v>
      </c>
      <c r="Q358" s="9">
        <f t="shared" si="111"/>
        <v>0</v>
      </c>
      <c r="R358" s="7">
        <f t="shared" si="112"/>
        <v>0</v>
      </c>
      <c r="S358" s="8">
        <f t="shared" si="113"/>
        <v>0</v>
      </c>
      <c r="T358" s="9">
        <f t="shared" si="114"/>
        <v>6977.6119402985078</v>
      </c>
      <c r="U358" s="9">
        <f t="shared" si="115"/>
        <v>6663.1467793030388</v>
      </c>
      <c r="V358" s="1">
        <f t="shared" si="116"/>
        <v>13640.758719601547</v>
      </c>
    </row>
    <row r="359" spans="1:22">
      <c r="A359" s="105">
        <v>3.6600000000000001E-4</v>
      </c>
      <c r="B359" s="7">
        <f t="shared" si="102"/>
        <v>3.6600000000000001E-4</v>
      </c>
      <c r="C359"/>
      <c r="D359"/>
      <c r="E359"/>
      <c r="F359" s="26">
        <f t="shared" si="103"/>
        <v>0</v>
      </c>
      <c r="G359" s="26">
        <f t="shared" si="104"/>
        <v>0</v>
      </c>
      <c r="H359" s="8">
        <v>0</v>
      </c>
      <c r="I359" s="8">
        <v>0</v>
      </c>
      <c r="J359" s="8">
        <v>0</v>
      </c>
      <c r="K359" s="9">
        <f t="shared" si="105"/>
        <v>0</v>
      </c>
      <c r="L359" s="9">
        <f t="shared" si="106"/>
        <v>0</v>
      </c>
      <c r="M359" s="9">
        <f t="shared" si="107"/>
        <v>0</v>
      </c>
      <c r="N359" s="9">
        <f t="shared" si="108"/>
        <v>0</v>
      </c>
      <c r="O359" s="9">
        <f t="shared" si="109"/>
        <v>0</v>
      </c>
      <c r="P359" s="8">
        <f t="shared" si="110"/>
        <v>0</v>
      </c>
      <c r="Q359" s="9">
        <f t="shared" si="111"/>
        <v>0</v>
      </c>
      <c r="R359" s="7">
        <f t="shared" si="112"/>
        <v>0</v>
      </c>
      <c r="S359" s="8">
        <f t="shared" si="113"/>
        <v>0</v>
      </c>
      <c r="T359" s="9">
        <f t="shared" si="114"/>
        <v>0</v>
      </c>
      <c r="U359" s="9">
        <f t="shared" si="115"/>
        <v>0</v>
      </c>
      <c r="V359" s="1">
        <f t="shared" si="116"/>
        <v>0</v>
      </c>
    </row>
    <row r="360" spans="1:22">
      <c r="A360" s="105">
        <v>3.6700000000000003E-4</v>
      </c>
      <c r="B360" s="7">
        <f t="shared" si="102"/>
        <v>3.6700000000000003E-4</v>
      </c>
      <c r="C360"/>
      <c r="D360"/>
      <c r="E360"/>
      <c r="F360" s="26">
        <f t="shared" si="103"/>
        <v>0</v>
      </c>
      <c r="G360" s="26">
        <f t="shared" si="104"/>
        <v>0</v>
      </c>
      <c r="H360" s="8">
        <v>0</v>
      </c>
      <c r="I360" s="8">
        <v>0</v>
      </c>
      <c r="J360" s="8">
        <v>0</v>
      </c>
      <c r="K360" s="9">
        <f t="shared" si="105"/>
        <v>0</v>
      </c>
      <c r="L360" s="9">
        <f t="shared" si="106"/>
        <v>0</v>
      </c>
      <c r="M360" s="9">
        <f t="shared" si="107"/>
        <v>0</v>
      </c>
      <c r="N360" s="9">
        <f t="shared" si="108"/>
        <v>0</v>
      </c>
      <c r="O360" s="9">
        <f t="shared" si="109"/>
        <v>0</v>
      </c>
      <c r="P360" s="8">
        <f t="shared" si="110"/>
        <v>0</v>
      </c>
      <c r="Q360" s="9">
        <f t="shared" si="111"/>
        <v>0</v>
      </c>
      <c r="R360" s="7">
        <f t="shared" si="112"/>
        <v>0</v>
      </c>
      <c r="S360" s="8">
        <f t="shared" si="113"/>
        <v>0</v>
      </c>
      <c r="T360" s="9">
        <f t="shared" si="114"/>
        <v>0</v>
      </c>
      <c r="U360" s="9">
        <f t="shared" si="115"/>
        <v>0</v>
      </c>
      <c r="V360" s="1">
        <f t="shared" si="116"/>
        <v>0</v>
      </c>
    </row>
    <row r="361" spans="1:22">
      <c r="A361" s="105">
        <v>3.68E-4</v>
      </c>
      <c r="B361" s="7">
        <f t="shared" si="102"/>
        <v>3.68E-4</v>
      </c>
      <c r="C361"/>
      <c r="D361"/>
      <c r="E361"/>
      <c r="F361" s="26">
        <f t="shared" si="103"/>
        <v>0</v>
      </c>
      <c r="G361" s="26">
        <f t="shared" si="104"/>
        <v>0</v>
      </c>
      <c r="H361" s="8">
        <v>0</v>
      </c>
      <c r="I361" s="8">
        <v>0</v>
      </c>
      <c r="J361" s="8">
        <v>0</v>
      </c>
      <c r="K361" s="9">
        <f t="shared" si="105"/>
        <v>0</v>
      </c>
      <c r="L361" s="9">
        <f t="shared" si="106"/>
        <v>0</v>
      </c>
      <c r="M361" s="9">
        <f t="shared" si="107"/>
        <v>0</v>
      </c>
      <c r="N361" s="9">
        <f t="shared" si="108"/>
        <v>0</v>
      </c>
      <c r="O361" s="9">
        <f t="shared" si="109"/>
        <v>0</v>
      </c>
      <c r="P361" s="8">
        <f t="shared" si="110"/>
        <v>0</v>
      </c>
      <c r="Q361" s="9">
        <f t="shared" si="111"/>
        <v>0</v>
      </c>
      <c r="R361" s="7">
        <f t="shared" si="112"/>
        <v>0</v>
      </c>
      <c r="S361" s="8">
        <f t="shared" si="113"/>
        <v>0</v>
      </c>
      <c r="T361" s="9">
        <f t="shared" si="114"/>
        <v>0</v>
      </c>
      <c r="U361" s="9">
        <f t="shared" si="115"/>
        <v>0</v>
      </c>
      <c r="V361" s="1">
        <f t="shared" si="116"/>
        <v>0</v>
      </c>
    </row>
    <row r="362" spans="1:22">
      <c r="A362" s="105">
        <v>3.6900000000000002E-4</v>
      </c>
      <c r="B362" s="7">
        <f t="shared" si="102"/>
        <v>6514.7960477224315</v>
      </c>
      <c r="C362" t="s">
        <v>278</v>
      </c>
      <c r="D362" t="s">
        <v>252</v>
      </c>
      <c r="E362" t="s">
        <v>214</v>
      </c>
      <c r="F362" s="26">
        <f t="shared" si="103"/>
        <v>1</v>
      </c>
      <c r="G362" s="26">
        <f t="shared" si="104"/>
        <v>1</v>
      </c>
      <c r="H362" s="8">
        <v>0</v>
      </c>
      <c r="I362" s="8">
        <v>0</v>
      </c>
      <c r="J362" s="8">
        <v>0</v>
      </c>
      <c r="K362" s="9">
        <f t="shared" si="105"/>
        <v>0</v>
      </c>
      <c r="L362" s="9">
        <f t="shared" si="106"/>
        <v>0</v>
      </c>
      <c r="M362" s="9">
        <f t="shared" si="107"/>
        <v>6514.7956787224311</v>
      </c>
      <c r="N362" s="9">
        <f t="shared" si="108"/>
        <v>0</v>
      </c>
      <c r="O362" s="9">
        <f t="shared" si="109"/>
        <v>0</v>
      </c>
      <c r="P362" s="8">
        <f t="shared" si="110"/>
        <v>0</v>
      </c>
      <c r="Q362" s="9">
        <f t="shared" si="111"/>
        <v>0</v>
      </c>
      <c r="R362" s="7">
        <f t="shared" si="112"/>
        <v>0</v>
      </c>
      <c r="S362" s="8">
        <f t="shared" si="113"/>
        <v>0</v>
      </c>
      <c r="T362" s="9">
        <f t="shared" si="114"/>
        <v>6514.7956787224311</v>
      </c>
      <c r="U362" s="9">
        <f t="shared" si="115"/>
        <v>0</v>
      </c>
      <c r="V362" s="1">
        <f t="shared" si="116"/>
        <v>6514.7956787224311</v>
      </c>
    </row>
    <row r="363" spans="1:22">
      <c r="A363" s="105">
        <v>3.6999999999999999E-4</v>
      </c>
      <c r="B363" s="7">
        <f t="shared" si="102"/>
        <v>3.6999999999999999E-4</v>
      </c>
      <c r="C363"/>
      <c r="D363"/>
      <c r="E363"/>
      <c r="F363" s="26">
        <f t="shared" si="103"/>
        <v>0</v>
      </c>
      <c r="G363" s="26">
        <f t="shared" si="104"/>
        <v>0</v>
      </c>
      <c r="H363" s="8">
        <v>0</v>
      </c>
      <c r="I363" s="8">
        <v>0</v>
      </c>
      <c r="J363" s="8">
        <v>0</v>
      </c>
      <c r="K363" s="9">
        <f t="shared" si="105"/>
        <v>0</v>
      </c>
      <c r="L363" s="9">
        <f t="shared" si="106"/>
        <v>0</v>
      </c>
      <c r="M363" s="9">
        <f t="shared" si="107"/>
        <v>0</v>
      </c>
      <c r="N363" s="9">
        <f t="shared" ref="N363:N394" si="117">IF(ISERROR(VLOOKUP($C363,_Tri6,5,FALSE)),0,(VLOOKUP($C363,_Tri6,5,FALSE)))</f>
        <v>0</v>
      </c>
      <c r="O363" s="9">
        <f t="shared" si="109"/>
        <v>0</v>
      </c>
      <c r="P363" s="8">
        <f t="shared" si="110"/>
        <v>0</v>
      </c>
      <c r="Q363" s="9">
        <f t="shared" si="111"/>
        <v>0</v>
      </c>
      <c r="R363" s="7">
        <f t="shared" si="112"/>
        <v>0</v>
      </c>
      <c r="S363" s="8">
        <f t="shared" si="113"/>
        <v>0</v>
      </c>
      <c r="T363" s="9">
        <f t="shared" si="114"/>
        <v>0</v>
      </c>
      <c r="U363" s="9">
        <f t="shared" si="115"/>
        <v>0</v>
      </c>
      <c r="V363" s="1">
        <f t="shared" si="116"/>
        <v>0</v>
      </c>
    </row>
    <row r="364" spans="1:22">
      <c r="A364" s="105">
        <v>3.7100000000000002E-4</v>
      </c>
      <c r="B364" s="7">
        <f t="shared" si="102"/>
        <v>15551.545826836644</v>
      </c>
      <c r="C364" t="s">
        <v>280</v>
      </c>
      <c r="D364" t="s">
        <v>252</v>
      </c>
      <c r="E364" t="s">
        <v>124</v>
      </c>
      <c r="F364" s="26">
        <f t="shared" si="103"/>
        <v>2</v>
      </c>
      <c r="G364" s="26">
        <f t="shared" si="104"/>
        <v>2</v>
      </c>
      <c r="H364" s="8">
        <v>0</v>
      </c>
      <c r="I364" s="8">
        <v>0</v>
      </c>
      <c r="J364" s="8">
        <v>0</v>
      </c>
      <c r="K364" s="9">
        <f t="shared" si="105"/>
        <v>8094.9326491340671</v>
      </c>
      <c r="L364" s="9">
        <f t="shared" si="106"/>
        <v>0</v>
      </c>
      <c r="M364" s="9">
        <f t="shared" si="107"/>
        <v>0</v>
      </c>
      <c r="N364" s="9">
        <f t="shared" si="117"/>
        <v>7456.6128067025757</v>
      </c>
      <c r="O364" s="9">
        <f t="shared" si="109"/>
        <v>0</v>
      </c>
      <c r="P364" s="8">
        <f t="shared" si="110"/>
        <v>0</v>
      </c>
      <c r="Q364" s="9">
        <f t="shared" si="111"/>
        <v>0</v>
      </c>
      <c r="R364" s="7">
        <f t="shared" si="112"/>
        <v>0</v>
      </c>
      <c r="S364" s="8">
        <f t="shared" si="113"/>
        <v>0</v>
      </c>
      <c r="T364" s="9">
        <f t="shared" si="114"/>
        <v>8094.9326491340671</v>
      </c>
      <c r="U364" s="9">
        <f t="shared" si="115"/>
        <v>7456.6128067025757</v>
      </c>
      <c r="V364" s="1">
        <f t="shared" si="116"/>
        <v>15551.545455836644</v>
      </c>
    </row>
    <row r="365" spans="1:22">
      <c r="A365" s="105">
        <v>3.7199999999999999E-4</v>
      </c>
      <c r="B365" s="7">
        <f t="shared" si="102"/>
        <v>3.7199999999999999E-4</v>
      </c>
      <c r="C365"/>
      <c r="D365"/>
      <c r="E365"/>
      <c r="F365" s="26">
        <f t="shared" si="103"/>
        <v>0</v>
      </c>
      <c r="G365" s="26">
        <f t="shared" si="104"/>
        <v>0</v>
      </c>
      <c r="H365" s="8">
        <v>0</v>
      </c>
      <c r="I365" s="8">
        <v>0</v>
      </c>
      <c r="J365" s="8">
        <v>0</v>
      </c>
      <c r="K365" s="9">
        <f t="shared" si="105"/>
        <v>0</v>
      </c>
      <c r="L365" s="9">
        <f t="shared" si="106"/>
        <v>0</v>
      </c>
      <c r="M365" s="9">
        <f t="shared" si="107"/>
        <v>0</v>
      </c>
      <c r="N365" s="9">
        <f t="shared" si="117"/>
        <v>0</v>
      </c>
      <c r="O365" s="9">
        <f t="shared" si="109"/>
        <v>0</v>
      </c>
      <c r="P365" s="8">
        <f t="shared" si="110"/>
        <v>0</v>
      </c>
      <c r="Q365" s="9">
        <f t="shared" si="111"/>
        <v>0</v>
      </c>
      <c r="R365" s="7">
        <f t="shared" si="112"/>
        <v>0</v>
      </c>
      <c r="S365" s="8">
        <f t="shared" si="113"/>
        <v>0</v>
      </c>
      <c r="T365" s="9">
        <f t="shared" si="114"/>
        <v>0</v>
      </c>
      <c r="U365" s="9">
        <f t="shared" si="115"/>
        <v>0</v>
      </c>
      <c r="V365" s="1">
        <f t="shared" si="116"/>
        <v>0</v>
      </c>
    </row>
    <row r="366" spans="1:22">
      <c r="A366" s="105">
        <v>3.7300000000000001E-4</v>
      </c>
      <c r="B366" s="7">
        <f t="shared" si="102"/>
        <v>3.7300000000000001E-4</v>
      </c>
      <c r="C366"/>
      <c r="D366"/>
      <c r="E366"/>
      <c r="F366" s="26">
        <f t="shared" si="103"/>
        <v>0</v>
      </c>
      <c r="G366" s="26">
        <f t="shared" si="104"/>
        <v>0</v>
      </c>
      <c r="H366" s="8">
        <v>0</v>
      </c>
      <c r="I366" s="8">
        <v>0</v>
      </c>
      <c r="J366" s="8">
        <v>0</v>
      </c>
      <c r="K366" s="9">
        <f t="shared" si="105"/>
        <v>0</v>
      </c>
      <c r="L366" s="9">
        <f t="shared" si="106"/>
        <v>0</v>
      </c>
      <c r="M366" s="9">
        <f t="shared" si="107"/>
        <v>0</v>
      </c>
      <c r="N366" s="9">
        <f t="shared" si="117"/>
        <v>0</v>
      </c>
      <c r="O366" s="9">
        <f t="shared" si="109"/>
        <v>0</v>
      </c>
      <c r="P366" s="8">
        <f t="shared" si="110"/>
        <v>0</v>
      </c>
      <c r="Q366" s="9">
        <f t="shared" si="111"/>
        <v>0</v>
      </c>
      <c r="R366" s="7">
        <f t="shared" si="112"/>
        <v>0</v>
      </c>
      <c r="S366" s="8">
        <f t="shared" si="113"/>
        <v>0</v>
      </c>
      <c r="T366" s="9">
        <f t="shared" si="114"/>
        <v>0</v>
      </c>
      <c r="U366" s="9">
        <f t="shared" si="115"/>
        <v>0</v>
      </c>
      <c r="V366" s="1">
        <f t="shared" si="116"/>
        <v>0</v>
      </c>
    </row>
    <row r="367" spans="1:22">
      <c r="A367" s="105">
        <v>3.7399999999999998E-4</v>
      </c>
      <c r="B367" s="7">
        <f t="shared" si="102"/>
        <v>25750.108255926298</v>
      </c>
      <c r="C367" t="s">
        <v>283</v>
      </c>
      <c r="D367" t="s">
        <v>252</v>
      </c>
      <c r="E367" t="s">
        <v>128</v>
      </c>
      <c r="F367" s="26">
        <f t="shared" si="103"/>
        <v>3</v>
      </c>
      <c r="G367" s="26">
        <f t="shared" si="104"/>
        <v>3</v>
      </c>
      <c r="H367" s="8">
        <v>0</v>
      </c>
      <c r="I367" s="8">
        <v>0</v>
      </c>
      <c r="J367" s="8">
        <v>0</v>
      </c>
      <c r="K367" s="9">
        <f t="shared" si="105"/>
        <v>8248.3660130718927</v>
      </c>
      <c r="L367" s="9">
        <f t="shared" si="106"/>
        <v>9002.9673590504481</v>
      </c>
      <c r="M367" s="9">
        <f t="shared" si="107"/>
        <v>8498.7745098039577</v>
      </c>
      <c r="N367" s="9">
        <f t="shared" si="117"/>
        <v>0</v>
      </c>
      <c r="O367" s="9">
        <f t="shared" si="109"/>
        <v>0</v>
      </c>
      <c r="P367" s="8">
        <f t="shared" si="110"/>
        <v>0</v>
      </c>
      <c r="Q367" s="9">
        <f t="shared" si="111"/>
        <v>8248.3660130718927</v>
      </c>
      <c r="R367" s="7">
        <f t="shared" si="112"/>
        <v>8248.3660130718927</v>
      </c>
      <c r="S367" s="8">
        <f t="shared" si="113"/>
        <v>0</v>
      </c>
      <c r="T367" s="9">
        <f t="shared" si="114"/>
        <v>9002.9673590504481</v>
      </c>
      <c r="U367" s="9">
        <f t="shared" si="115"/>
        <v>8498.7745098039577</v>
      </c>
      <c r="V367" s="1">
        <f t="shared" si="116"/>
        <v>25750.107881926298</v>
      </c>
    </row>
    <row r="368" spans="1:22">
      <c r="A368" s="105">
        <v>3.7500000000000001E-4</v>
      </c>
      <c r="B368" s="7">
        <f t="shared" si="102"/>
        <v>14423.865714327778</v>
      </c>
      <c r="C368" t="s">
        <v>284</v>
      </c>
      <c r="D368" t="s">
        <v>252</v>
      </c>
      <c r="E368" t="s">
        <v>224</v>
      </c>
      <c r="F368" s="26">
        <f t="shared" si="103"/>
        <v>2</v>
      </c>
      <c r="G368" s="26">
        <f t="shared" si="104"/>
        <v>2</v>
      </c>
      <c r="H368" s="8">
        <v>0</v>
      </c>
      <c r="I368" s="8">
        <v>0</v>
      </c>
      <c r="J368" s="8">
        <v>0</v>
      </c>
      <c r="K368" s="9">
        <f t="shared" si="105"/>
        <v>0</v>
      </c>
      <c r="L368" s="9">
        <f t="shared" si="106"/>
        <v>0</v>
      </c>
      <c r="M368" s="9">
        <f t="shared" si="107"/>
        <v>6421.2962962963074</v>
      </c>
      <c r="N368" s="9">
        <f t="shared" si="117"/>
        <v>8002.5690430314717</v>
      </c>
      <c r="O368" s="9">
        <f t="shared" si="109"/>
        <v>0</v>
      </c>
      <c r="P368" s="8">
        <f t="shared" si="110"/>
        <v>0</v>
      </c>
      <c r="Q368" s="9">
        <f t="shared" si="111"/>
        <v>0</v>
      </c>
      <c r="R368" s="7">
        <f t="shared" si="112"/>
        <v>0</v>
      </c>
      <c r="S368" s="8">
        <f t="shared" si="113"/>
        <v>0</v>
      </c>
      <c r="T368" s="9">
        <f t="shared" si="114"/>
        <v>8002.5690430314717</v>
      </c>
      <c r="U368" s="9">
        <f t="shared" si="115"/>
        <v>6421.2962962963074</v>
      </c>
      <c r="V368" s="1">
        <f t="shared" si="116"/>
        <v>14423.865339327778</v>
      </c>
    </row>
    <row r="369" spans="1:22">
      <c r="A369" s="105">
        <v>3.7600000000000003E-4</v>
      </c>
      <c r="B369" s="7">
        <f t="shared" si="102"/>
        <v>3.7600000000000003E-4</v>
      </c>
      <c r="C369"/>
      <c r="D369"/>
      <c r="E369"/>
      <c r="F369" s="26">
        <f t="shared" si="103"/>
        <v>0</v>
      </c>
      <c r="G369" s="26">
        <f t="shared" si="104"/>
        <v>0</v>
      </c>
      <c r="H369" s="8">
        <v>0</v>
      </c>
      <c r="I369" s="8">
        <v>0</v>
      </c>
      <c r="J369" s="8">
        <v>0</v>
      </c>
      <c r="K369" s="9">
        <f t="shared" si="105"/>
        <v>0</v>
      </c>
      <c r="L369" s="9">
        <f t="shared" si="106"/>
        <v>0</v>
      </c>
      <c r="M369" s="9">
        <f t="shared" si="107"/>
        <v>0</v>
      </c>
      <c r="N369" s="9">
        <f t="shared" si="117"/>
        <v>0</v>
      </c>
      <c r="O369" s="9">
        <f t="shared" si="109"/>
        <v>0</v>
      </c>
      <c r="P369" s="8">
        <f t="shared" si="110"/>
        <v>0</v>
      </c>
      <c r="Q369" s="9">
        <f t="shared" si="111"/>
        <v>0</v>
      </c>
      <c r="R369" s="7">
        <f t="shared" si="112"/>
        <v>0</v>
      </c>
      <c r="S369" s="8">
        <f t="shared" si="113"/>
        <v>0</v>
      </c>
      <c r="T369" s="9">
        <f t="shared" si="114"/>
        <v>0</v>
      </c>
      <c r="U369" s="9">
        <f t="shared" si="115"/>
        <v>0</v>
      </c>
      <c r="V369" s="1">
        <f t="shared" si="116"/>
        <v>0</v>
      </c>
    </row>
    <row r="370" spans="1:22">
      <c r="A370" s="105">
        <v>3.77E-4</v>
      </c>
      <c r="B370" s="7">
        <f t="shared" si="102"/>
        <v>3.77E-4</v>
      </c>
      <c r="C370"/>
      <c r="D370"/>
      <c r="E370"/>
      <c r="F370" s="26">
        <f t="shared" si="103"/>
        <v>0</v>
      </c>
      <c r="G370" s="26">
        <f t="shared" si="104"/>
        <v>0</v>
      </c>
      <c r="H370" s="8">
        <v>0</v>
      </c>
      <c r="I370" s="8">
        <v>0</v>
      </c>
      <c r="J370" s="8">
        <v>0</v>
      </c>
      <c r="K370" s="9">
        <f t="shared" si="105"/>
        <v>0</v>
      </c>
      <c r="L370" s="9">
        <f t="shared" si="106"/>
        <v>0</v>
      </c>
      <c r="M370" s="9">
        <f t="shared" si="107"/>
        <v>0</v>
      </c>
      <c r="N370" s="9">
        <f t="shared" si="117"/>
        <v>0</v>
      </c>
      <c r="O370" s="9">
        <f t="shared" si="109"/>
        <v>0</v>
      </c>
      <c r="P370" s="8">
        <f t="shared" si="110"/>
        <v>0</v>
      </c>
      <c r="Q370" s="9">
        <f t="shared" si="111"/>
        <v>0</v>
      </c>
      <c r="R370" s="7">
        <f t="shared" si="112"/>
        <v>0</v>
      </c>
      <c r="S370" s="8">
        <f t="shared" si="113"/>
        <v>0</v>
      </c>
      <c r="T370" s="9">
        <f t="shared" si="114"/>
        <v>0</v>
      </c>
      <c r="U370" s="9">
        <f t="shared" si="115"/>
        <v>0</v>
      </c>
      <c r="V370" s="1">
        <f t="shared" si="116"/>
        <v>0</v>
      </c>
    </row>
    <row r="371" spans="1:22">
      <c r="A371" s="105">
        <v>3.7800000000000003E-4</v>
      </c>
      <c r="B371" s="7">
        <f t="shared" si="102"/>
        <v>3.7800000000000003E-4</v>
      </c>
      <c r="C371"/>
      <c r="D371"/>
      <c r="E371"/>
      <c r="F371" s="26">
        <f t="shared" si="103"/>
        <v>0</v>
      </c>
      <c r="G371" s="26">
        <f t="shared" si="104"/>
        <v>0</v>
      </c>
      <c r="H371" s="8">
        <v>0</v>
      </c>
      <c r="I371" s="8">
        <v>0</v>
      </c>
      <c r="J371" s="8">
        <v>0</v>
      </c>
      <c r="K371" s="9">
        <f t="shared" si="105"/>
        <v>0</v>
      </c>
      <c r="L371" s="9">
        <f t="shared" si="106"/>
        <v>0</v>
      </c>
      <c r="M371" s="9">
        <f t="shared" si="107"/>
        <v>0</v>
      </c>
      <c r="N371" s="9">
        <f t="shared" si="117"/>
        <v>0</v>
      </c>
      <c r="O371" s="9">
        <f t="shared" si="109"/>
        <v>0</v>
      </c>
      <c r="P371" s="8">
        <f t="shared" si="110"/>
        <v>0</v>
      </c>
      <c r="Q371" s="9">
        <f t="shared" si="111"/>
        <v>0</v>
      </c>
      <c r="R371" s="7">
        <f t="shared" si="112"/>
        <v>0</v>
      </c>
      <c r="S371" s="8">
        <f t="shared" si="113"/>
        <v>0</v>
      </c>
      <c r="T371" s="9">
        <f t="shared" si="114"/>
        <v>0</v>
      </c>
      <c r="U371" s="9">
        <f t="shared" si="115"/>
        <v>0</v>
      </c>
      <c r="V371" s="1">
        <f t="shared" si="116"/>
        <v>0</v>
      </c>
    </row>
    <row r="372" spans="1:22">
      <c r="A372" s="105">
        <v>3.79E-4</v>
      </c>
      <c r="B372" s="7">
        <f t="shared" si="102"/>
        <v>3.79E-4</v>
      </c>
      <c r="C372"/>
      <c r="D372"/>
      <c r="E372"/>
      <c r="F372" s="26">
        <f t="shared" si="103"/>
        <v>0</v>
      </c>
      <c r="G372" s="26">
        <f t="shared" si="104"/>
        <v>0</v>
      </c>
      <c r="H372" s="8">
        <v>0</v>
      </c>
      <c r="I372" s="8">
        <v>0</v>
      </c>
      <c r="J372" s="8">
        <v>0</v>
      </c>
      <c r="K372" s="9">
        <f t="shared" si="105"/>
        <v>0</v>
      </c>
      <c r="L372" s="9">
        <f t="shared" si="106"/>
        <v>0</v>
      </c>
      <c r="M372" s="9">
        <f t="shared" si="107"/>
        <v>0</v>
      </c>
      <c r="N372" s="9">
        <f t="shared" si="117"/>
        <v>0</v>
      </c>
      <c r="O372" s="9">
        <f t="shared" si="109"/>
        <v>0</v>
      </c>
      <c r="P372" s="8">
        <f t="shared" si="110"/>
        <v>0</v>
      </c>
      <c r="Q372" s="9">
        <f t="shared" si="111"/>
        <v>0</v>
      </c>
      <c r="R372" s="7">
        <f t="shared" si="112"/>
        <v>0</v>
      </c>
      <c r="S372" s="8">
        <f t="shared" si="113"/>
        <v>0</v>
      </c>
      <c r="T372" s="9">
        <f t="shared" si="114"/>
        <v>0</v>
      </c>
      <c r="U372" s="9">
        <f t="shared" si="115"/>
        <v>0</v>
      </c>
      <c r="V372" s="1">
        <f t="shared" si="116"/>
        <v>0</v>
      </c>
    </row>
    <row r="373" spans="1:22">
      <c r="A373" s="105">
        <v>3.8000000000000002E-4</v>
      </c>
      <c r="B373" s="7">
        <f t="shared" si="102"/>
        <v>7078.8647333123026</v>
      </c>
      <c r="C373" t="s">
        <v>289</v>
      </c>
      <c r="D373" t="s">
        <v>252</v>
      </c>
      <c r="E373" t="s">
        <v>290</v>
      </c>
      <c r="F373" s="26">
        <f t="shared" si="103"/>
        <v>1</v>
      </c>
      <c r="G373" s="26">
        <f t="shared" si="104"/>
        <v>1</v>
      </c>
      <c r="H373" s="8">
        <v>0</v>
      </c>
      <c r="I373" s="8">
        <v>0</v>
      </c>
      <c r="J373" s="8">
        <v>0</v>
      </c>
      <c r="K373" s="9">
        <f t="shared" si="105"/>
        <v>0</v>
      </c>
      <c r="L373" s="9">
        <f t="shared" si="106"/>
        <v>0</v>
      </c>
      <c r="M373" s="9">
        <f t="shared" si="107"/>
        <v>0</v>
      </c>
      <c r="N373" s="9">
        <f t="shared" si="117"/>
        <v>0</v>
      </c>
      <c r="O373" s="9">
        <f t="shared" si="109"/>
        <v>7078.8643533123022</v>
      </c>
      <c r="P373" s="8">
        <f t="shared" si="110"/>
        <v>0</v>
      </c>
      <c r="Q373" s="9">
        <f t="shared" si="111"/>
        <v>0</v>
      </c>
      <c r="R373" s="7">
        <f t="shared" si="112"/>
        <v>0</v>
      </c>
      <c r="S373" s="8">
        <f t="shared" si="113"/>
        <v>0</v>
      </c>
      <c r="T373" s="9">
        <f t="shared" si="114"/>
        <v>7078.8643533123022</v>
      </c>
      <c r="U373" s="9">
        <f t="shared" si="115"/>
        <v>0</v>
      </c>
      <c r="V373" s="1">
        <f t="shared" si="116"/>
        <v>7078.8643533123022</v>
      </c>
    </row>
    <row r="374" spans="1:22">
      <c r="A374" s="105">
        <v>3.8099999999999999E-4</v>
      </c>
      <c r="B374" s="7">
        <f t="shared" si="102"/>
        <v>28868.770669432812</v>
      </c>
      <c r="C374" t="s">
        <v>291</v>
      </c>
      <c r="D374" t="s">
        <v>252</v>
      </c>
      <c r="E374" t="s">
        <v>108</v>
      </c>
      <c r="F374" s="26">
        <f t="shared" si="103"/>
        <v>5</v>
      </c>
      <c r="G374" s="26">
        <f t="shared" si="104"/>
        <v>3</v>
      </c>
      <c r="H374" s="8">
        <v>0</v>
      </c>
      <c r="I374" s="8">
        <v>0</v>
      </c>
      <c r="J374" s="8">
        <v>0</v>
      </c>
      <c r="K374" s="9">
        <f t="shared" si="105"/>
        <v>9111.913357400721</v>
      </c>
      <c r="L374" s="9">
        <f t="shared" si="106"/>
        <v>9687.1008939974545</v>
      </c>
      <c r="M374" s="9">
        <f t="shared" si="107"/>
        <v>10000</v>
      </c>
      <c r="N374" s="9">
        <f t="shared" si="117"/>
        <v>9042.0899854862146</v>
      </c>
      <c r="O374" s="9">
        <f t="shared" si="109"/>
        <v>9181.6693944353519</v>
      </c>
      <c r="P374" s="8">
        <f t="shared" si="110"/>
        <v>0</v>
      </c>
      <c r="Q374" s="9">
        <f t="shared" si="111"/>
        <v>9181.6693944353519</v>
      </c>
      <c r="R374" s="7">
        <f t="shared" si="112"/>
        <v>9181.6693944353519</v>
      </c>
      <c r="S374" s="8">
        <f t="shared" si="113"/>
        <v>0</v>
      </c>
      <c r="T374" s="9">
        <f t="shared" si="114"/>
        <v>10000</v>
      </c>
      <c r="U374" s="9">
        <f t="shared" si="115"/>
        <v>9687.1008939974545</v>
      </c>
      <c r="V374" s="1">
        <f t="shared" si="116"/>
        <v>28868.77028843281</v>
      </c>
    </row>
    <row r="375" spans="1:22">
      <c r="A375" s="105">
        <v>3.8200000000000002E-4</v>
      </c>
      <c r="B375" s="7">
        <f t="shared" si="102"/>
        <v>3.8200000000000002E-4</v>
      </c>
      <c r="C375"/>
      <c r="D375"/>
      <c r="E375"/>
      <c r="F375" s="26">
        <f t="shared" si="103"/>
        <v>0</v>
      </c>
      <c r="G375" s="26">
        <f t="shared" si="104"/>
        <v>0</v>
      </c>
      <c r="H375" s="8">
        <v>0</v>
      </c>
      <c r="I375" s="8">
        <v>0</v>
      </c>
      <c r="J375" s="8">
        <v>0</v>
      </c>
      <c r="K375" s="9">
        <f t="shared" si="105"/>
        <v>0</v>
      </c>
      <c r="L375" s="9">
        <f t="shared" si="106"/>
        <v>0</v>
      </c>
      <c r="M375" s="9">
        <f t="shared" si="107"/>
        <v>0</v>
      </c>
      <c r="N375" s="9">
        <f t="shared" si="117"/>
        <v>0</v>
      </c>
      <c r="O375" s="9">
        <f t="shared" si="109"/>
        <v>0</v>
      </c>
      <c r="P375" s="8">
        <f t="shared" si="110"/>
        <v>0</v>
      </c>
      <c r="Q375" s="9">
        <f t="shared" si="111"/>
        <v>0</v>
      </c>
      <c r="R375" s="7">
        <f t="shared" si="112"/>
        <v>0</v>
      </c>
      <c r="S375" s="8">
        <f t="shared" si="113"/>
        <v>0</v>
      </c>
      <c r="T375" s="9">
        <f t="shared" si="114"/>
        <v>0</v>
      </c>
      <c r="U375" s="9">
        <f t="shared" si="115"/>
        <v>0</v>
      </c>
      <c r="V375" s="1">
        <f t="shared" si="116"/>
        <v>0</v>
      </c>
    </row>
    <row r="376" spans="1:22">
      <c r="A376" s="105">
        <v>3.8299999999999999E-4</v>
      </c>
      <c r="B376" s="7">
        <f t="shared" si="102"/>
        <v>3.8299999999999999E-4</v>
      </c>
      <c r="C376"/>
      <c r="D376"/>
      <c r="E376"/>
      <c r="F376" s="26">
        <f t="shared" si="103"/>
        <v>0</v>
      </c>
      <c r="G376" s="26">
        <f t="shared" si="104"/>
        <v>0</v>
      </c>
      <c r="H376" s="8">
        <v>0</v>
      </c>
      <c r="I376" s="8">
        <v>0</v>
      </c>
      <c r="J376" s="8">
        <v>0</v>
      </c>
      <c r="K376" s="9">
        <f t="shared" si="105"/>
        <v>0</v>
      </c>
      <c r="L376" s="9">
        <f t="shared" si="106"/>
        <v>0</v>
      </c>
      <c r="M376" s="9">
        <f t="shared" si="107"/>
        <v>0</v>
      </c>
      <c r="N376" s="9">
        <f t="shared" si="117"/>
        <v>0</v>
      </c>
      <c r="O376" s="9">
        <f t="shared" si="109"/>
        <v>0</v>
      </c>
      <c r="P376" s="8">
        <f t="shared" si="110"/>
        <v>0</v>
      </c>
      <c r="Q376" s="9">
        <f t="shared" si="111"/>
        <v>0</v>
      </c>
      <c r="R376" s="7">
        <f t="shared" si="112"/>
        <v>0</v>
      </c>
      <c r="S376" s="8">
        <f t="shared" si="113"/>
        <v>0</v>
      </c>
      <c r="T376" s="9">
        <f t="shared" si="114"/>
        <v>0</v>
      </c>
      <c r="U376" s="9">
        <f t="shared" si="115"/>
        <v>0</v>
      </c>
      <c r="V376" s="1">
        <f t="shared" si="116"/>
        <v>0</v>
      </c>
    </row>
    <row r="377" spans="1:22">
      <c r="A377" s="105">
        <v>3.8400000000000001E-4</v>
      </c>
      <c r="B377" s="7">
        <f t="shared" si="102"/>
        <v>3.8400000000000001E-4</v>
      </c>
      <c r="C377" t="s">
        <v>536</v>
      </c>
      <c r="D377" t="s">
        <v>252</v>
      </c>
      <c r="E377"/>
      <c r="F377" s="26">
        <f t="shared" si="103"/>
        <v>0</v>
      </c>
      <c r="G377" s="26">
        <f t="shared" si="104"/>
        <v>0</v>
      </c>
      <c r="H377" s="8">
        <v>0</v>
      </c>
      <c r="I377" s="8">
        <v>0</v>
      </c>
      <c r="J377" s="8">
        <v>0</v>
      </c>
      <c r="K377" s="9">
        <f t="shared" si="105"/>
        <v>0</v>
      </c>
      <c r="L377" s="9">
        <f t="shared" si="106"/>
        <v>0</v>
      </c>
      <c r="M377" s="9">
        <f t="shared" si="107"/>
        <v>0</v>
      </c>
      <c r="N377" s="9">
        <f t="shared" si="117"/>
        <v>0</v>
      </c>
      <c r="O377" s="9">
        <f t="shared" si="109"/>
        <v>0</v>
      </c>
      <c r="P377" s="8">
        <f t="shared" si="110"/>
        <v>0</v>
      </c>
      <c r="Q377" s="9">
        <f t="shared" si="111"/>
        <v>0</v>
      </c>
      <c r="R377" s="7">
        <f t="shared" si="112"/>
        <v>0</v>
      </c>
      <c r="S377" s="8">
        <f t="shared" si="113"/>
        <v>0</v>
      </c>
      <c r="T377" s="9">
        <f t="shared" si="114"/>
        <v>0</v>
      </c>
      <c r="U377" s="9">
        <f t="shared" si="115"/>
        <v>0</v>
      </c>
      <c r="V377" s="1">
        <f t="shared" si="116"/>
        <v>0</v>
      </c>
    </row>
    <row r="378" spans="1:22">
      <c r="A378" s="105">
        <v>3.8500000000000003E-4</v>
      </c>
      <c r="B378" s="7">
        <f t="shared" si="102"/>
        <v>7991.4533764529915</v>
      </c>
      <c r="C378" t="s">
        <v>294</v>
      </c>
      <c r="D378" t="s">
        <v>252</v>
      </c>
      <c r="E378" t="s">
        <v>295</v>
      </c>
      <c r="F378" s="26">
        <f t="shared" si="103"/>
        <v>1</v>
      </c>
      <c r="G378" s="26">
        <f t="shared" si="104"/>
        <v>1</v>
      </c>
      <c r="H378" s="8">
        <v>0</v>
      </c>
      <c r="I378" s="8">
        <v>0</v>
      </c>
      <c r="J378" s="8">
        <v>0</v>
      </c>
      <c r="K378" s="9">
        <f t="shared" si="105"/>
        <v>0</v>
      </c>
      <c r="L378" s="9">
        <f t="shared" si="106"/>
        <v>0</v>
      </c>
      <c r="M378" s="9">
        <f t="shared" si="107"/>
        <v>0</v>
      </c>
      <c r="N378" s="9">
        <f t="shared" si="117"/>
        <v>0</v>
      </c>
      <c r="O378" s="9">
        <f t="shared" si="109"/>
        <v>7991.4529914529912</v>
      </c>
      <c r="P378" s="8">
        <f t="shared" si="110"/>
        <v>0</v>
      </c>
      <c r="Q378" s="9">
        <f t="shared" si="111"/>
        <v>0</v>
      </c>
      <c r="R378" s="7">
        <f t="shared" si="112"/>
        <v>0</v>
      </c>
      <c r="S378" s="8">
        <f t="shared" si="113"/>
        <v>0</v>
      </c>
      <c r="T378" s="9">
        <f t="shared" si="114"/>
        <v>7991.4529914529912</v>
      </c>
      <c r="U378" s="9">
        <f t="shared" si="115"/>
        <v>0</v>
      </c>
      <c r="V378" s="1">
        <f t="shared" si="116"/>
        <v>7991.4529914529912</v>
      </c>
    </row>
    <row r="379" spans="1:22">
      <c r="A379" s="105">
        <v>3.86E-4</v>
      </c>
      <c r="B379" s="7">
        <f t="shared" si="102"/>
        <v>17699.995277756294</v>
      </c>
      <c r="C379" t="s">
        <v>296</v>
      </c>
      <c r="D379" t="s">
        <v>252</v>
      </c>
      <c r="E379" t="s">
        <v>175</v>
      </c>
      <c r="F379" s="26">
        <f t="shared" si="103"/>
        <v>2</v>
      </c>
      <c r="G379" s="26">
        <f t="shared" si="104"/>
        <v>2</v>
      </c>
      <c r="H379" s="8">
        <v>0</v>
      </c>
      <c r="I379" s="8">
        <v>0</v>
      </c>
      <c r="J379" s="8">
        <v>0</v>
      </c>
      <c r="K379" s="9">
        <f t="shared" si="105"/>
        <v>8555.9322033898043</v>
      </c>
      <c r="L379" s="9">
        <f t="shared" si="106"/>
        <v>9144.0626883664881</v>
      </c>
      <c r="M379" s="9">
        <f t="shared" si="107"/>
        <v>0</v>
      </c>
      <c r="N379" s="9">
        <f t="shared" si="117"/>
        <v>0</v>
      </c>
      <c r="O379" s="9">
        <f t="shared" si="109"/>
        <v>0</v>
      </c>
      <c r="P379" s="8">
        <f t="shared" si="110"/>
        <v>0</v>
      </c>
      <c r="Q379" s="9">
        <f t="shared" si="111"/>
        <v>0</v>
      </c>
      <c r="R379" s="7">
        <f t="shared" si="112"/>
        <v>0</v>
      </c>
      <c r="S379" s="8">
        <f t="shared" si="113"/>
        <v>0</v>
      </c>
      <c r="T379" s="9">
        <f t="shared" si="114"/>
        <v>9144.0626883664881</v>
      </c>
      <c r="U379" s="9">
        <f t="shared" si="115"/>
        <v>8555.9322033898043</v>
      </c>
      <c r="V379" s="1">
        <f t="shared" si="116"/>
        <v>17699.994891756294</v>
      </c>
    </row>
    <row r="380" spans="1:22">
      <c r="A380" s="105">
        <v>3.8700000000000003E-4</v>
      </c>
      <c r="B380" s="7">
        <f t="shared" si="102"/>
        <v>14701.26620978483</v>
      </c>
      <c r="C380" t="s">
        <v>297</v>
      </c>
      <c r="D380" t="s">
        <v>252</v>
      </c>
      <c r="E380" t="s">
        <v>214</v>
      </c>
      <c r="F380" s="26">
        <f t="shared" si="103"/>
        <v>2</v>
      </c>
      <c r="G380" s="26">
        <f t="shared" si="104"/>
        <v>2</v>
      </c>
      <c r="H380" s="8">
        <v>0</v>
      </c>
      <c r="I380" s="8">
        <v>0</v>
      </c>
      <c r="J380" s="8">
        <v>0</v>
      </c>
      <c r="K380" s="9">
        <f t="shared" si="105"/>
        <v>0</v>
      </c>
      <c r="L380" s="9">
        <f t="shared" si="106"/>
        <v>0</v>
      </c>
      <c r="M380" s="9">
        <f t="shared" si="107"/>
        <v>7600.0000000000173</v>
      </c>
      <c r="N380" s="9">
        <f t="shared" si="117"/>
        <v>0</v>
      </c>
      <c r="O380" s="9">
        <f t="shared" si="109"/>
        <v>7101.2658227848115</v>
      </c>
      <c r="P380" s="8">
        <f t="shared" si="110"/>
        <v>0</v>
      </c>
      <c r="Q380" s="9">
        <f t="shared" si="111"/>
        <v>0</v>
      </c>
      <c r="R380" s="7">
        <f t="shared" si="112"/>
        <v>0</v>
      </c>
      <c r="S380" s="8">
        <f t="shared" si="113"/>
        <v>0</v>
      </c>
      <c r="T380" s="9">
        <f t="shared" si="114"/>
        <v>7600.0000000000173</v>
      </c>
      <c r="U380" s="9">
        <f t="shared" si="115"/>
        <v>7101.2658227848115</v>
      </c>
      <c r="V380" s="1">
        <f t="shared" si="116"/>
        <v>14701.26582278483</v>
      </c>
    </row>
    <row r="381" spans="1:22">
      <c r="A381" s="105">
        <v>3.88E-4</v>
      </c>
      <c r="B381" s="7">
        <f t="shared" si="102"/>
        <v>3.88E-4</v>
      </c>
      <c r="C381"/>
      <c r="D381"/>
      <c r="E381"/>
      <c r="F381" s="26">
        <f t="shared" si="103"/>
        <v>0</v>
      </c>
      <c r="G381" s="26">
        <f t="shared" si="104"/>
        <v>0</v>
      </c>
      <c r="H381" s="8">
        <v>0</v>
      </c>
      <c r="I381" s="8">
        <v>0</v>
      </c>
      <c r="J381" s="8">
        <v>0</v>
      </c>
      <c r="K381" s="9">
        <f t="shared" si="105"/>
        <v>0</v>
      </c>
      <c r="L381" s="9">
        <f t="shared" si="106"/>
        <v>0</v>
      </c>
      <c r="M381" s="9">
        <f t="shared" si="107"/>
        <v>0</v>
      </c>
      <c r="N381" s="9">
        <f t="shared" si="117"/>
        <v>0</v>
      </c>
      <c r="O381" s="9">
        <f t="shared" si="109"/>
        <v>0</v>
      </c>
      <c r="P381" s="8">
        <f t="shared" si="110"/>
        <v>0</v>
      </c>
      <c r="Q381" s="9">
        <f t="shared" si="111"/>
        <v>0</v>
      </c>
      <c r="R381" s="7">
        <f t="shared" si="112"/>
        <v>0</v>
      </c>
      <c r="S381" s="8">
        <f t="shared" si="113"/>
        <v>0</v>
      </c>
      <c r="T381" s="9">
        <f t="shared" si="114"/>
        <v>0</v>
      </c>
      <c r="U381" s="9">
        <f t="shared" si="115"/>
        <v>0</v>
      </c>
      <c r="V381" s="1">
        <f t="shared" si="116"/>
        <v>0</v>
      </c>
    </row>
    <row r="382" spans="1:22">
      <c r="A382" s="105">
        <v>3.8900000000000002E-4</v>
      </c>
      <c r="B382" s="7">
        <f t="shared" si="102"/>
        <v>3.8900000000000002E-4</v>
      </c>
      <c r="C382"/>
      <c r="D382"/>
      <c r="E382"/>
      <c r="F382" s="26">
        <f t="shared" si="103"/>
        <v>0</v>
      </c>
      <c r="G382" s="26">
        <f t="shared" si="104"/>
        <v>0</v>
      </c>
      <c r="H382" s="8">
        <v>0</v>
      </c>
      <c r="I382" s="8">
        <v>0</v>
      </c>
      <c r="J382" s="8">
        <v>0</v>
      </c>
      <c r="K382" s="9">
        <f t="shared" si="105"/>
        <v>0</v>
      </c>
      <c r="L382" s="9">
        <f t="shared" si="106"/>
        <v>0</v>
      </c>
      <c r="M382" s="9">
        <f t="shared" si="107"/>
        <v>0</v>
      </c>
      <c r="N382" s="9">
        <f t="shared" si="117"/>
        <v>0</v>
      </c>
      <c r="O382" s="9">
        <f t="shared" si="109"/>
        <v>0</v>
      </c>
      <c r="P382" s="8">
        <f t="shared" si="110"/>
        <v>0</v>
      </c>
      <c r="Q382" s="9">
        <f t="shared" si="111"/>
        <v>0</v>
      </c>
      <c r="R382" s="7">
        <f t="shared" si="112"/>
        <v>0</v>
      </c>
      <c r="S382" s="8">
        <f t="shared" si="113"/>
        <v>0</v>
      </c>
      <c r="T382" s="9">
        <f t="shared" si="114"/>
        <v>0</v>
      </c>
      <c r="U382" s="9">
        <f t="shared" si="115"/>
        <v>0</v>
      </c>
      <c r="V382" s="1">
        <f t="shared" si="116"/>
        <v>0</v>
      </c>
    </row>
    <row r="383" spans="1:22">
      <c r="A383" s="105">
        <v>3.8999999999999999E-4</v>
      </c>
      <c r="B383" s="7">
        <f t="shared" si="102"/>
        <v>3.8999999999999999E-4</v>
      </c>
      <c r="C383"/>
      <c r="D383"/>
      <c r="E383"/>
      <c r="F383" s="26">
        <f t="shared" si="103"/>
        <v>0</v>
      </c>
      <c r="G383" s="26">
        <f t="shared" si="104"/>
        <v>0</v>
      </c>
      <c r="H383" s="8">
        <v>0</v>
      </c>
      <c r="I383" s="8">
        <v>0</v>
      </c>
      <c r="J383" s="8">
        <v>0</v>
      </c>
      <c r="K383" s="9">
        <f t="shared" si="105"/>
        <v>0</v>
      </c>
      <c r="L383" s="9">
        <f t="shared" si="106"/>
        <v>0</v>
      </c>
      <c r="M383" s="9">
        <f t="shared" si="107"/>
        <v>0</v>
      </c>
      <c r="N383" s="9">
        <f t="shared" si="117"/>
        <v>0</v>
      </c>
      <c r="O383" s="9">
        <f t="shared" si="109"/>
        <v>0</v>
      </c>
      <c r="P383" s="8">
        <f t="shared" si="110"/>
        <v>0</v>
      </c>
      <c r="Q383" s="9">
        <f t="shared" si="111"/>
        <v>0</v>
      </c>
      <c r="R383" s="7">
        <f t="shared" si="112"/>
        <v>0</v>
      </c>
      <c r="S383" s="8">
        <f t="shared" si="113"/>
        <v>0</v>
      </c>
      <c r="T383" s="9">
        <f t="shared" si="114"/>
        <v>0</v>
      </c>
      <c r="U383" s="9">
        <f t="shared" si="115"/>
        <v>0</v>
      </c>
      <c r="V383" s="1">
        <f t="shared" si="116"/>
        <v>0</v>
      </c>
    </row>
    <row r="384" spans="1:22">
      <c r="A384" s="105">
        <v>3.9100000000000002E-4</v>
      </c>
      <c r="B384" s="7">
        <f t="shared" si="102"/>
        <v>3.9100000000000002E-4</v>
      </c>
      <c r="C384"/>
      <c r="D384"/>
      <c r="E384"/>
      <c r="F384" s="26">
        <f t="shared" si="103"/>
        <v>0</v>
      </c>
      <c r="G384" s="26">
        <f t="shared" si="104"/>
        <v>0</v>
      </c>
      <c r="H384" s="8">
        <v>0</v>
      </c>
      <c r="I384" s="8">
        <v>0</v>
      </c>
      <c r="J384" s="8">
        <v>0</v>
      </c>
      <c r="K384" s="9">
        <f t="shared" si="105"/>
        <v>0</v>
      </c>
      <c r="L384" s="9">
        <f t="shared" si="106"/>
        <v>0</v>
      </c>
      <c r="M384" s="9">
        <f t="shared" si="107"/>
        <v>0</v>
      </c>
      <c r="N384" s="9">
        <f t="shared" si="117"/>
        <v>0</v>
      </c>
      <c r="O384" s="9">
        <f t="shared" si="109"/>
        <v>0</v>
      </c>
      <c r="P384" s="8">
        <f t="shared" si="110"/>
        <v>0</v>
      </c>
      <c r="Q384" s="9">
        <f t="shared" si="111"/>
        <v>0</v>
      </c>
      <c r="R384" s="7">
        <f t="shared" si="112"/>
        <v>0</v>
      </c>
      <c r="S384" s="8">
        <f t="shared" si="113"/>
        <v>0</v>
      </c>
      <c r="T384" s="9">
        <f t="shared" si="114"/>
        <v>0</v>
      </c>
      <c r="U384" s="9">
        <f t="shared" si="115"/>
        <v>0</v>
      </c>
      <c r="V384" s="1">
        <f t="shared" si="116"/>
        <v>0</v>
      </c>
    </row>
    <row r="385" spans="1:22">
      <c r="A385" s="105">
        <v>3.9199999999999999E-4</v>
      </c>
      <c r="B385" s="7">
        <f t="shared" si="102"/>
        <v>15067.615932681188</v>
      </c>
      <c r="C385" t="s">
        <v>302</v>
      </c>
      <c r="D385" t="s">
        <v>252</v>
      </c>
      <c r="E385" t="s">
        <v>128</v>
      </c>
      <c r="F385" s="26">
        <f t="shared" si="103"/>
        <v>2</v>
      </c>
      <c r="G385" s="26">
        <f t="shared" si="104"/>
        <v>2</v>
      </c>
      <c r="H385" s="8">
        <v>0</v>
      </c>
      <c r="I385" s="8">
        <v>0</v>
      </c>
      <c r="J385" s="8">
        <v>0</v>
      </c>
      <c r="K385" s="9">
        <f t="shared" si="105"/>
        <v>7634.6037507561987</v>
      </c>
      <c r="L385" s="9">
        <f t="shared" si="106"/>
        <v>0</v>
      </c>
      <c r="M385" s="9">
        <f t="shared" si="107"/>
        <v>7433.0117899249899</v>
      </c>
      <c r="N385" s="9">
        <f t="shared" si="117"/>
        <v>0</v>
      </c>
      <c r="O385" s="9">
        <f t="shared" si="109"/>
        <v>0</v>
      </c>
      <c r="P385" s="8">
        <f t="shared" si="110"/>
        <v>0</v>
      </c>
      <c r="Q385" s="9">
        <f t="shared" si="111"/>
        <v>0</v>
      </c>
      <c r="R385" s="7">
        <f t="shared" si="112"/>
        <v>0</v>
      </c>
      <c r="S385" s="8">
        <f t="shared" si="113"/>
        <v>0</v>
      </c>
      <c r="T385" s="9">
        <f t="shared" si="114"/>
        <v>7634.6037507561987</v>
      </c>
      <c r="U385" s="9">
        <f t="shared" si="115"/>
        <v>7433.0117899249899</v>
      </c>
      <c r="V385" s="1">
        <f t="shared" si="116"/>
        <v>15067.615540681189</v>
      </c>
    </row>
    <row r="386" spans="1:22">
      <c r="A386" s="105">
        <v>3.9300000000000001E-4</v>
      </c>
      <c r="B386" s="7">
        <f t="shared" si="102"/>
        <v>3.9300000000000001E-4</v>
      </c>
      <c r="C386"/>
      <c r="D386"/>
      <c r="E386"/>
      <c r="F386" s="26">
        <f t="shared" si="103"/>
        <v>0</v>
      </c>
      <c r="G386" s="26">
        <f t="shared" si="104"/>
        <v>0</v>
      </c>
      <c r="H386" s="8">
        <v>0</v>
      </c>
      <c r="I386" s="8">
        <v>0</v>
      </c>
      <c r="J386" s="8">
        <v>0</v>
      </c>
      <c r="K386" s="9">
        <f t="shared" si="105"/>
        <v>0</v>
      </c>
      <c r="L386" s="9">
        <f t="shared" si="106"/>
        <v>0</v>
      </c>
      <c r="M386" s="9">
        <f t="shared" si="107"/>
        <v>0</v>
      </c>
      <c r="N386" s="9">
        <f t="shared" si="117"/>
        <v>0</v>
      </c>
      <c r="O386" s="9">
        <f t="shared" si="109"/>
        <v>0</v>
      </c>
      <c r="P386" s="8">
        <f t="shared" si="110"/>
        <v>0</v>
      </c>
      <c r="Q386" s="9">
        <f t="shared" si="111"/>
        <v>0</v>
      </c>
      <c r="R386" s="7">
        <f t="shared" si="112"/>
        <v>0</v>
      </c>
      <c r="S386" s="8">
        <f t="shared" si="113"/>
        <v>0</v>
      </c>
      <c r="T386" s="9">
        <f t="shared" si="114"/>
        <v>0</v>
      </c>
      <c r="U386" s="9">
        <f t="shared" si="115"/>
        <v>0</v>
      </c>
      <c r="V386" s="1">
        <f t="shared" si="116"/>
        <v>0</v>
      </c>
    </row>
    <row r="387" spans="1:22">
      <c r="A387" s="105">
        <v>3.9400000000000004E-4</v>
      </c>
      <c r="B387" s="7">
        <f t="shared" si="102"/>
        <v>3.9400000000000004E-4</v>
      </c>
      <c r="C387"/>
      <c r="D387"/>
      <c r="E387"/>
      <c r="F387" s="26">
        <f t="shared" si="103"/>
        <v>0</v>
      </c>
      <c r="G387" s="26">
        <f t="shared" si="104"/>
        <v>0</v>
      </c>
      <c r="H387" s="8">
        <v>0</v>
      </c>
      <c r="I387" s="8">
        <v>0</v>
      </c>
      <c r="J387" s="8">
        <v>0</v>
      </c>
      <c r="K387" s="9">
        <f t="shared" si="105"/>
        <v>0</v>
      </c>
      <c r="L387" s="9">
        <f t="shared" si="106"/>
        <v>0</v>
      </c>
      <c r="M387" s="9">
        <f t="shared" si="107"/>
        <v>0</v>
      </c>
      <c r="N387" s="9">
        <f t="shared" si="117"/>
        <v>0</v>
      </c>
      <c r="O387" s="9">
        <f t="shared" si="109"/>
        <v>0</v>
      </c>
      <c r="P387" s="8">
        <f t="shared" si="110"/>
        <v>0</v>
      </c>
      <c r="Q387" s="9">
        <f t="shared" si="111"/>
        <v>0</v>
      </c>
      <c r="R387" s="7">
        <f t="shared" si="112"/>
        <v>0</v>
      </c>
      <c r="S387" s="8">
        <f t="shared" si="113"/>
        <v>0</v>
      </c>
      <c r="T387" s="9">
        <f t="shared" si="114"/>
        <v>0</v>
      </c>
      <c r="U387" s="9">
        <f t="shared" si="115"/>
        <v>0</v>
      </c>
      <c r="V387" s="1">
        <f t="shared" si="116"/>
        <v>0</v>
      </c>
    </row>
    <row r="388" spans="1:22">
      <c r="A388" s="105">
        <v>3.9500000000000001E-4</v>
      </c>
      <c r="B388" s="7">
        <f t="shared" si="102"/>
        <v>19575.114203801193</v>
      </c>
      <c r="C388" t="s">
        <v>306</v>
      </c>
      <c r="D388" t="s">
        <v>252</v>
      </c>
      <c r="E388" t="s">
        <v>307</v>
      </c>
      <c r="F388" s="26">
        <f t="shared" si="103"/>
        <v>2</v>
      </c>
      <c r="G388" s="26">
        <f t="shared" si="104"/>
        <v>2</v>
      </c>
      <c r="H388" s="8">
        <v>0</v>
      </c>
      <c r="I388" s="8">
        <v>0</v>
      </c>
      <c r="J388" s="8">
        <v>0</v>
      </c>
      <c r="K388" s="9">
        <f t="shared" si="105"/>
        <v>9575.1138088011958</v>
      </c>
      <c r="L388" s="9">
        <f t="shared" si="106"/>
        <v>0</v>
      </c>
      <c r="M388" s="9">
        <f t="shared" si="107"/>
        <v>0</v>
      </c>
      <c r="N388" s="9">
        <f t="shared" si="117"/>
        <v>10000</v>
      </c>
      <c r="O388" s="9">
        <f t="shared" si="109"/>
        <v>0</v>
      </c>
      <c r="P388" s="8">
        <f t="shared" si="110"/>
        <v>0</v>
      </c>
      <c r="Q388" s="9">
        <f t="shared" si="111"/>
        <v>0</v>
      </c>
      <c r="R388" s="7">
        <f t="shared" si="112"/>
        <v>0</v>
      </c>
      <c r="S388" s="8">
        <f t="shared" si="113"/>
        <v>0</v>
      </c>
      <c r="T388" s="9">
        <f t="shared" si="114"/>
        <v>10000</v>
      </c>
      <c r="U388" s="9">
        <f t="shared" si="115"/>
        <v>9575.1138088011958</v>
      </c>
      <c r="V388" s="1">
        <f t="shared" si="116"/>
        <v>19575.113808801194</v>
      </c>
    </row>
    <row r="389" spans="1:22">
      <c r="A389" s="105">
        <v>3.9600000000000003E-4</v>
      </c>
      <c r="B389" s="7">
        <f t="shared" si="102"/>
        <v>3.9600000000000003E-4</v>
      </c>
      <c r="C389"/>
      <c r="D389"/>
      <c r="E389"/>
      <c r="F389" s="26">
        <f t="shared" si="103"/>
        <v>0</v>
      </c>
      <c r="G389" s="26">
        <f t="shared" si="104"/>
        <v>0</v>
      </c>
      <c r="H389" s="8">
        <v>0</v>
      </c>
      <c r="I389" s="8">
        <v>0</v>
      </c>
      <c r="J389" s="8">
        <v>0</v>
      </c>
      <c r="K389" s="9">
        <f t="shared" si="105"/>
        <v>0</v>
      </c>
      <c r="L389" s="9">
        <f t="shared" si="106"/>
        <v>0</v>
      </c>
      <c r="M389" s="9">
        <f t="shared" si="107"/>
        <v>0</v>
      </c>
      <c r="N389" s="9">
        <f t="shared" si="117"/>
        <v>0</v>
      </c>
      <c r="O389" s="9">
        <f t="shared" si="109"/>
        <v>0</v>
      </c>
      <c r="P389" s="8">
        <f t="shared" si="110"/>
        <v>0</v>
      </c>
      <c r="Q389" s="9">
        <f t="shared" si="111"/>
        <v>0</v>
      </c>
      <c r="R389" s="7">
        <f t="shared" si="112"/>
        <v>0</v>
      </c>
      <c r="S389" s="8">
        <f t="shared" si="113"/>
        <v>0</v>
      </c>
      <c r="T389" s="9">
        <f t="shared" si="114"/>
        <v>0</v>
      </c>
      <c r="U389" s="9">
        <f t="shared" si="115"/>
        <v>0</v>
      </c>
      <c r="V389" s="1">
        <f t="shared" si="116"/>
        <v>0</v>
      </c>
    </row>
    <row r="390" spans="1:22">
      <c r="A390" s="105">
        <v>3.97E-4</v>
      </c>
      <c r="B390" s="7">
        <f t="shared" si="102"/>
        <v>3.97E-4</v>
      </c>
      <c r="C390"/>
      <c r="D390"/>
      <c r="E390"/>
      <c r="F390" s="26">
        <f t="shared" si="103"/>
        <v>0</v>
      </c>
      <c r="G390" s="26">
        <f t="shared" si="104"/>
        <v>0</v>
      </c>
      <c r="H390" s="8">
        <v>0</v>
      </c>
      <c r="I390" s="8">
        <v>0</v>
      </c>
      <c r="J390" s="8">
        <v>0</v>
      </c>
      <c r="K390" s="9">
        <f t="shared" si="105"/>
        <v>0</v>
      </c>
      <c r="L390" s="9">
        <f t="shared" si="106"/>
        <v>0</v>
      </c>
      <c r="M390" s="9">
        <f t="shared" si="107"/>
        <v>0</v>
      </c>
      <c r="N390" s="9">
        <f t="shared" si="117"/>
        <v>0</v>
      </c>
      <c r="O390" s="9">
        <f t="shared" si="109"/>
        <v>0</v>
      </c>
      <c r="P390" s="8">
        <f t="shared" si="110"/>
        <v>0</v>
      </c>
      <c r="Q390" s="9">
        <f t="shared" si="111"/>
        <v>0</v>
      </c>
      <c r="R390" s="7">
        <f t="shared" si="112"/>
        <v>0</v>
      </c>
      <c r="S390" s="8">
        <f t="shared" si="113"/>
        <v>0</v>
      </c>
      <c r="T390" s="9">
        <f t="shared" si="114"/>
        <v>0</v>
      </c>
      <c r="U390" s="9">
        <f t="shared" si="115"/>
        <v>0</v>
      </c>
      <c r="V390" s="1">
        <f t="shared" si="116"/>
        <v>0</v>
      </c>
    </row>
    <row r="391" spans="1:22">
      <c r="A391" s="105">
        <v>3.9800000000000002E-4</v>
      </c>
      <c r="B391" s="7">
        <f t="shared" si="102"/>
        <v>3.9800000000000002E-4</v>
      </c>
      <c r="C391"/>
      <c r="D391"/>
      <c r="E391"/>
      <c r="F391" s="26">
        <f t="shared" si="103"/>
        <v>0</v>
      </c>
      <c r="G391" s="26">
        <f t="shared" si="104"/>
        <v>0</v>
      </c>
      <c r="H391" s="8">
        <v>0</v>
      </c>
      <c r="I391" s="8">
        <v>0</v>
      </c>
      <c r="J391" s="8">
        <v>0</v>
      </c>
      <c r="K391" s="9">
        <f t="shared" si="105"/>
        <v>0</v>
      </c>
      <c r="L391" s="9">
        <f t="shared" si="106"/>
        <v>0</v>
      </c>
      <c r="M391" s="9">
        <f t="shared" si="107"/>
        <v>0</v>
      </c>
      <c r="N391" s="9">
        <f t="shared" si="117"/>
        <v>0</v>
      </c>
      <c r="O391" s="9">
        <f t="shared" si="109"/>
        <v>0</v>
      </c>
      <c r="P391" s="8">
        <f t="shared" si="110"/>
        <v>0</v>
      </c>
      <c r="Q391" s="9">
        <f t="shared" si="111"/>
        <v>0</v>
      </c>
      <c r="R391" s="7">
        <f t="shared" si="112"/>
        <v>0</v>
      </c>
      <c r="S391" s="8">
        <f t="shared" si="113"/>
        <v>0</v>
      </c>
      <c r="T391" s="9">
        <f t="shared" si="114"/>
        <v>0</v>
      </c>
      <c r="U391" s="9">
        <f t="shared" si="115"/>
        <v>0</v>
      </c>
      <c r="V391" s="1">
        <f t="shared" si="116"/>
        <v>0</v>
      </c>
    </row>
    <row r="392" spans="1:22">
      <c r="A392" s="105">
        <v>3.9899999999999999E-4</v>
      </c>
      <c r="B392" s="7">
        <f t="shared" si="102"/>
        <v>3.9899999999999999E-4</v>
      </c>
      <c r="C392"/>
      <c r="D392"/>
      <c r="E392"/>
      <c r="F392" s="26">
        <f t="shared" si="103"/>
        <v>0</v>
      </c>
      <c r="G392" s="26">
        <f t="shared" si="104"/>
        <v>0</v>
      </c>
      <c r="H392" s="8">
        <v>0</v>
      </c>
      <c r="I392" s="8">
        <v>0</v>
      </c>
      <c r="J392" s="8">
        <v>0</v>
      </c>
      <c r="K392" s="9">
        <f t="shared" si="105"/>
        <v>0</v>
      </c>
      <c r="L392" s="9">
        <f t="shared" si="106"/>
        <v>0</v>
      </c>
      <c r="M392" s="9">
        <f t="shared" si="107"/>
        <v>0</v>
      </c>
      <c r="N392" s="9">
        <f t="shared" si="117"/>
        <v>0</v>
      </c>
      <c r="O392" s="9">
        <f t="shared" si="109"/>
        <v>0</v>
      </c>
      <c r="P392" s="8">
        <f t="shared" si="110"/>
        <v>0</v>
      </c>
      <c r="Q392" s="9">
        <f t="shared" si="111"/>
        <v>0</v>
      </c>
      <c r="R392" s="7">
        <f t="shared" si="112"/>
        <v>0</v>
      </c>
      <c r="S392" s="8">
        <f t="shared" si="113"/>
        <v>0</v>
      </c>
      <c r="T392" s="9">
        <f t="shared" si="114"/>
        <v>0</v>
      </c>
      <c r="U392" s="9">
        <f t="shared" si="115"/>
        <v>0</v>
      </c>
      <c r="V392" s="1">
        <f t="shared" si="116"/>
        <v>0</v>
      </c>
    </row>
    <row r="393" spans="1:22">
      <c r="A393" s="105">
        <v>4.0000000000000002E-4</v>
      </c>
      <c r="B393" s="7">
        <f t="shared" si="102"/>
        <v>4.0000000000000002E-4</v>
      </c>
      <c r="C393"/>
      <c r="D393"/>
      <c r="E393"/>
      <c r="F393" s="26">
        <f t="shared" si="103"/>
        <v>0</v>
      </c>
      <c r="G393" s="26">
        <f t="shared" si="104"/>
        <v>0</v>
      </c>
      <c r="H393" s="8">
        <v>0</v>
      </c>
      <c r="I393" s="8">
        <v>0</v>
      </c>
      <c r="J393" s="8">
        <v>0</v>
      </c>
      <c r="K393" s="9">
        <f t="shared" si="105"/>
        <v>0</v>
      </c>
      <c r="L393" s="9">
        <f t="shared" si="106"/>
        <v>0</v>
      </c>
      <c r="M393" s="9">
        <f t="shared" si="107"/>
        <v>0</v>
      </c>
      <c r="N393" s="9">
        <f t="shared" si="117"/>
        <v>0</v>
      </c>
      <c r="O393" s="9">
        <f t="shared" si="109"/>
        <v>0</v>
      </c>
      <c r="P393" s="8">
        <f t="shared" si="110"/>
        <v>0</v>
      </c>
      <c r="Q393" s="9">
        <f t="shared" si="111"/>
        <v>0</v>
      </c>
      <c r="R393" s="7">
        <f t="shared" si="112"/>
        <v>0</v>
      </c>
      <c r="S393" s="8">
        <f t="shared" si="113"/>
        <v>0</v>
      </c>
      <c r="T393" s="9">
        <f t="shared" si="114"/>
        <v>0</v>
      </c>
      <c r="U393" s="9">
        <f t="shared" si="115"/>
        <v>0</v>
      </c>
      <c r="V393" s="1">
        <f t="shared" si="116"/>
        <v>0</v>
      </c>
    </row>
    <row r="394" spans="1:22">
      <c r="A394" s="105">
        <v>4.0099999999999999E-4</v>
      </c>
      <c r="B394" s="7">
        <f t="shared" si="102"/>
        <v>4.0099999999999999E-4</v>
      </c>
      <c r="C394"/>
      <c r="D394"/>
      <c r="E394"/>
      <c r="F394" s="26">
        <f t="shared" si="103"/>
        <v>0</v>
      </c>
      <c r="G394" s="26">
        <f t="shared" si="104"/>
        <v>0</v>
      </c>
      <c r="H394" s="8">
        <v>0</v>
      </c>
      <c r="I394" s="8">
        <v>0</v>
      </c>
      <c r="J394" s="8">
        <v>0</v>
      </c>
      <c r="K394" s="9">
        <f t="shared" si="105"/>
        <v>0</v>
      </c>
      <c r="L394" s="9">
        <f t="shared" si="106"/>
        <v>0</v>
      </c>
      <c r="M394" s="9">
        <f t="shared" si="107"/>
        <v>0</v>
      </c>
      <c r="N394" s="9">
        <f t="shared" si="117"/>
        <v>0</v>
      </c>
      <c r="O394" s="9">
        <f t="shared" si="109"/>
        <v>0</v>
      </c>
      <c r="P394" s="8">
        <f t="shared" si="110"/>
        <v>0</v>
      </c>
      <c r="Q394" s="9">
        <f t="shared" si="111"/>
        <v>0</v>
      </c>
      <c r="R394" s="7">
        <f t="shared" si="112"/>
        <v>0</v>
      </c>
      <c r="S394" s="8">
        <f t="shared" si="113"/>
        <v>0</v>
      </c>
      <c r="T394" s="9">
        <f t="shared" si="114"/>
        <v>0</v>
      </c>
      <c r="U394" s="9">
        <f t="shared" si="115"/>
        <v>0</v>
      </c>
      <c r="V394" s="1">
        <f t="shared" si="116"/>
        <v>0</v>
      </c>
    </row>
    <row r="395" spans="1:22">
      <c r="A395" s="105">
        <v>4.0200000000000001E-4</v>
      </c>
      <c r="B395" s="7">
        <f t="shared" ref="B395:B410" si="118">V395+A395</f>
        <v>4.0200000000000001E-4</v>
      </c>
      <c r="F395" s="26">
        <f t="shared" ref="F395:F410" si="119">COUNTIF(H395:O395,"&gt;1")</f>
        <v>0</v>
      </c>
      <c r="G395" s="26">
        <f t="shared" si="104"/>
        <v>0</v>
      </c>
      <c r="H395" s="8">
        <v>0</v>
      </c>
      <c r="I395" s="8">
        <v>0</v>
      </c>
      <c r="J395" s="8">
        <v>0</v>
      </c>
      <c r="K395" s="9">
        <f t="shared" si="105"/>
        <v>0</v>
      </c>
      <c r="L395" s="9">
        <f t="shared" si="106"/>
        <v>0</v>
      </c>
      <c r="M395" s="9">
        <f t="shared" si="107"/>
        <v>0</v>
      </c>
      <c r="N395" s="9">
        <f t="shared" ref="N395:N410" si="120">IF(ISERROR(VLOOKUP($C395,_Tri6,5,FALSE)),0,(VLOOKUP($C395,_Tri6,5,FALSE)))</f>
        <v>0</v>
      </c>
      <c r="O395" s="9">
        <f t="shared" si="109"/>
        <v>0</v>
      </c>
      <c r="P395" s="8">
        <f t="shared" ref="P395:P410" si="121">LARGE(H395:J395,2)</f>
        <v>0</v>
      </c>
      <c r="Q395" s="9">
        <f t="shared" ref="Q395:Q410" si="122">LARGE(K395:O395,3)</f>
        <v>0</v>
      </c>
      <c r="R395" s="7">
        <f t="shared" ref="R395:R410" si="123">LARGE(P395:Q395,1)</f>
        <v>0</v>
      </c>
      <c r="S395" s="8">
        <f t="shared" ref="S395:S410" si="124">LARGE(H395:J395,1)</f>
        <v>0</v>
      </c>
      <c r="T395" s="9">
        <f t="shared" ref="T395:T410" si="125">LARGE(K395:O395,1)</f>
        <v>0</v>
      </c>
      <c r="U395" s="9">
        <f t="shared" ref="U395:U410" si="126">LARGE(K395:O395,2)</f>
        <v>0</v>
      </c>
      <c r="V395" s="1">
        <f t="shared" si="116"/>
        <v>0</v>
      </c>
    </row>
    <row r="396" spans="1:22">
      <c r="A396" s="105">
        <v>4.0299999999999998E-4</v>
      </c>
      <c r="B396" s="7">
        <f t="shared" si="118"/>
        <v>4.0299999999999998E-4</v>
      </c>
      <c r="F396" s="26">
        <f t="shared" si="119"/>
        <v>0</v>
      </c>
      <c r="G396" s="26">
        <f t="shared" si="104"/>
        <v>0</v>
      </c>
      <c r="H396" s="8">
        <v>0</v>
      </c>
      <c r="I396" s="8">
        <v>0</v>
      </c>
      <c r="J396" s="8">
        <v>0</v>
      </c>
      <c r="K396" s="9">
        <f t="shared" si="105"/>
        <v>0</v>
      </c>
      <c r="L396" s="9">
        <f t="shared" si="106"/>
        <v>0</v>
      </c>
      <c r="M396" s="9">
        <f t="shared" si="107"/>
        <v>0</v>
      </c>
      <c r="N396" s="9">
        <f t="shared" si="120"/>
        <v>0</v>
      </c>
      <c r="O396" s="9">
        <f t="shared" si="109"/>
        <v>0</v>
      </c>
      <c r="P396" s="8">
        <f t="shared" si="121"/>
        <v>0</v>
      </c>
      <c r="Q396" s="9">
        <f t="shared" si="122"/>
        <v>0</v>
      </c>
      <c r="R396" s="7">
        <f t="shared" si="123"/>
        <v>0</v>
      </c>
      <c r="S396" s="8">
        <f t="shared" si="124"/>
        <v>0</v>
      </c>
      <c r="T396" s="9">
        <f t="shared" si="125"/>
        <v>0</v>
      </c>
      <c r="U396" s="9">
        <f t="shared" si="126"/>
        <v>0</v>
      </c>
      <c r="V396" s="1">
        <f t="shared" si="116"/>
        <v>0</v>
      </c>
    </row>
    <row r="397" spans="1:22">
      <c r="A397" s="105">
        <v>4.0400000000000001E-4</v>
      </c>
      <c r="B397" s="7">
        <f t="shared" si="118"/>
        <v>4.0400000000000001E-4</v>
      </c>
      <c r="F397" s="26">
        <f t="shared" si="119"/>
        <v>0</v>
      </c>
      <c r="G397" s="26">
        <f t="shared" si="104"/>
        <v>0</v>
      </c>
      <c r="H397" s="8">
        <v>0</v>
      </c>
      <c r="I397" s="8">
        <v>0</v>
      </c>
      <c r="J397" s="8">
        <v>0</v>
      </c>
      <c r="K397" s="9">
        <f t="shared" si="105"/>
        <v>0</v>
      </c>
      <c r="L397" s="9">
        <f t="shared" si="106"/>
        <v>0</v>
      </c>
      <c r="M397" s="9">
        <f t="shared" si="107"/>
        <v>0</v>
      </c>
      <c r="N397" s="9">
        <f t="shared" si="120"/>
        <v>0</v>
      </c>
      <c r="O397" s="9">
        <f t="shared" si="109"/>
        <v>0</v>
      </c>
      <c r="P397" s="8">
        <f t="shared" si="121"/>
        <v>0</v>
      </c>
      <c r="Q397" s="9">
        <f t="shared" si="122"/>
        <v>0</v>
      </c>
      <c r="R397" s="7">
        <f t="shared" si="123"/>
        <v>0</v>
      </c>
      <c r="S397" s="8">
        <f t="shared" si="124"/>
        <v>0</v>
      </c>
      <c r="T397" s="9">
        <f t="shared" si="125"/>
        <v>0</v>
      </c>
      <c r="U397" s="9">
        <f t="shared" si="126"/>
        <v>0</v>
      </c>
      <c r="V397" s="1">
        <f t="shared" si="116"/>
        <v>0</v>
      </c>
    </row>
    <row r="398" spans="1:22">
      <c r="A398" s="105">
        <v>4.0500000000000003E-4</v>
      </c>
      <c r="B398" s="7">
        <f t="shared" si="118"/>
        <v>4.0500000000000003E-4</v>
      </c>
      <c r="F398" s="26">
        <f t="shared" si="119"/>
        <v>0</v>
      </c>
      <c r="G398" s="26">
        <f t="shared" si="104"/>
        <v>0</v>
      </c>
      <c r="H398" s="8">
        <v>0</v>
      </c>
      <c r="I398" s="8">
        <v>0</v>
      </c>
      <c r="J398" s="8">
        <v>0</v>
      </c>
      <c r="K398" s="9">
        <f t="shared" si="105"/>
        <v>0</v>
      </c>
      <c r="L398" s="9">
        <f t="shared" si="106"/>
        <v>0</v>
      </c>
      <c r="M398" s="9">
        <f t="shared" si="107"/>
        <v>0</v>
      </c>
      <c r="N398" s="9">
        <f t="shared" si="120"/>
        <v>0</v>
      </c>
      <c r="O398" s="9">
        <f t="shared" si="109"/>
        <v>0</v>
      </c>
      <c r="P398" s="8">
        <f t="shared" si="121"/>
        <v>0</v>
      </c>
      <c r="Q398" s="9">
        <f t="shared" si="122"/>
        <v>0</v>
      </c>
      <c r="R398" s="7">
        <f t="shared" si="123"/>
        <v>0</v>
      </c>
      <c r="S398" s="8">
        <f t="shared" si="124"/>
        <v>0</v>
      </c>
      <c r="T398" s="9">
        <f t="shared" si="125"/>
        <v>0</v>
      </c>
      <c r="U398" s="9">
        <f t="shared" si="126"/>
        <v>0</v>
      </c>
      <c r="V398" s="1">
        <f t="shared" si="116"/>
        <v>0</v>
      </c>
    </row>
    <row r="399" spans="1:22">
      <c r="A399" s="105">
        <v>4.06E-4</v>
      </c>
      <c r="B399" s="7">
        <f t="shared" si="118"/>
        <v>4.06E-4</v>
      </c>
      <c r="F399" s="26">
        <f t="shared" si="119"/>
        <v>0</v>
      </c>
      <c r="G399" s="26">
        <f t="shared" si="104"/>
        <v>0</v>
      </c>
      <c r="H399" s="8">
        <v>0</v>
      </c>
      <c r="I399" s="8">
        <v>0</v>
      </c>
      <c r="J399" s="8">
        <v>0</v>
      </c>
      <c r="K399" s="9">
        <f t="shared" si="105"/>
        <v>0</v>
      </c>
      <c r="L399" s="9">
        <f t="shared" si="106"/>
        <v>0</v>
      </c>
      <c r="M399" s="9">
        <f t="shared" si="107"/>
        <v>0</v>
      </c>
      <c r="N399" s="9">
        <f t="shared" si="120"/>
        <v>0</v>
      </c>
      <c r="O399" s="9">
        <f t="shared" si="109"/>
        <v>0</v>
      </c>
      <c r="P399" s="8">
        <f t="shared" si="121"/>
        <v>0</v>
      </c>
      <c r="Q399" s="9">
        <f t="shared" si="122"/>
        <v>0</v>
      </c>
      <c r="R399" s="7">
        <f t="shared" si="123"/>
        <v>0</v>
      </c>
      <c r="S399" s="8">
        <f t="shared" si="124"/>
        <v>0</v>
      </c>
      <c r="T399" s="9">
        <f t="shared" si="125"/>
        <v>0</v>
      </c>
      <c r="U399" s="9">
        <f t="shared" si="126"/>
        <v>0</v>
      </c>
      <c r="V399" s="1">
        <f t="shared" si="116"/>
        <v>0</v>
      </c>
    </row>
    <row r="400" spans="1:22">
      <c r="A400" s="105">
        <v>4.0700000000000003E-4</v>
      </c>
      <c r="B400" s="7">
        <f t="shared" si="118"/>
        <v>4.0700000000000003E-4</v>
      </c>
      <c r="F400" s="26">
        <f t="shared" si="119"/>
        <v>0</v>
      </c>
      <c r="G400" s="26">
        <f t="shared" si="104"/>
        <v>0</v>
      </c>
      <c r="H400" s="8">
        <v>0</v>
      </c>
      <c r="I400" s="8">
        <v>0</v>
      </c>
      <c r="J400" s="8">
        <v>0</v>
      </c>
      <c r="K400" s="9">
        <f t="shared" si="105"/>
        <v>0</v>
      </c>
      <c r="L400" s="9">
        <f t="shared" si="106"/>
        <v>0</v>
      </c>
      <c r="M400" s="9">
        <f t="shared" si="107"/>
        <v>0</v>
      </c>
      <c r="N400" s="9">
        <f t="shared" si="120"/>
        <v>0</v>
      </c>
      <c r="O400" s="9">
        <f t="shared" si="109"/>
        <v>0</v>
      </c>
      <c r="P400" s="8">
        <f t="shared" si="121"/>
        <v>0</v>
      </c>
      <c r="Q400" s="9">
        <f t="shared" si="122"/>
        <v>0</v>
      </c>
      <c r="R400" s="7">
        <f t="shared" si="123"/>
        <v>0</v>
      </c>
      <c r="S400" s="8">
        <f t="shared" si="124"/>
        <v>0</v>
      </c>
      <c r="T400" s="9">
        <f t="shared" si="125"/>
        <v>0</v>
      </c>
      <c r="U400" s="9">
        <f t="shared" si="126"/>
        <v>0</v>
      </c>
      <c r="V400" s="1">
        <f t="shared" si="116"/>
        <v>0</v>
      </c>
    </row>
    <row r="401" spans="1:33">
      <c r="A401" s="105">
        <v>4.08E-4</v>
      </c>
      <c r="B401" s="7">
        <f t="shared" si="118"/>
        <v>4.08E-4</v>
      </c>
      <c r="F401" s="26">
        <f t="shared" si="119"/>
        <v>0</v>
      </c>
      <c r="G401" s="26">
        <f t="shared" si="104"/>
        <v>0</v>
      </c>
      <c r="H401" s="8">
        <v>0</v>
      </c>
      <c r="I401" s="8">
        <v>0</v>
      </c>
      <c r="J401" s="8">
        <v>0</v>
      </c>
      <c r="K401" s="9">
        <f t="shared" si="105"/>
        <v>0</v>
      </c>
      <c r="L401" s="9">
        <f t="shared" si="106"/>
        <v>0</v>
      </c>
      <c r="M401" s="9">
        <f t="shared" si="107"/>
        <v>0</v>
      </c>
      <c r="N401" s="9">
        <f t="shared" si="120"/>
        <v>0</v>
      </c>
      <c r="O401" s="9">
        <f t="shared" si="109"/>
        <v>0</v>
      </c>
      <c r="P401" s="8">
        <f t="shared" si="121"/>
        <v>0</v>
      </c>
      <c r="Q401" s="9">
        <f t="shared" si="122"/>
        <v>0</v>
      </c>
      <c r="R401" s="7">
        <f t="shared" si="123"/>
        <v>0</v>
      </c>
      <c r="S401" s="8">
        <f t="shared" si="124"/>
        <v>0</v>
      </c>
      <c r="T401" s="9">
        <f t="shared" si="125"/>
        <v>0</v>
      </c>
      <c r="U401" s="9">
        <f t="shared" si="126"/>
        <v>0</v>
      </c>
      <c r="V401" s="1">
        <f t="shared" si="116"/>
        <v>0</v>
      </c>
    </row>
    <row r="402" spans="1:33">
      <c r="A402" s="105">
        <v>4.0900000000000002E-4</v>
      </c>
      <c r="B402" s="7">
        <f t="shared" si="118"/>
        <v>4.0900000000000002E-4</v>
      </c>
      <c r="F402" s="26">
        <f t="shared" si="119"/>
        <v>0</v>
      </c>
      <c r="G402" s="26">
        <f t="shared" si="104"/>
        <v>0</v>
      </c>
      <c r="H402" s="8">
        <v>0</v>
      </c>
      <c r="I402" s="8">
        <v>0</v>
      </c>
      <c r="J402" s="8">
        <v>0</v>
      </c>
      <c r="K402" s="9">
        <f t="shared" si="105"/>
        <v>0</v>
      </c>
      <c r="L402" s="9">
        <f t="shared" si="106"/>
        <v>0</v>
      </c>
      <c r="M402" s="9">
        <f t="shared" si="107"/>
        <v>0</v>
      </c>
      <c r="N402" s="9">
        <f t="shared" si="120"/>
        <v>0</v>
      </c>
      <c r="O402" s="9">
        <f t="shared" si="109"/>
        <v>0</v>
      </c>
      <c r="P402" s="8">
        <f t="shared" si="121"/>
        <v>0</v>
      </c>
      <c r="Q402" s="9">
        <f t="shared" si="122"/>
        <v>0</v>
      </c>
      <c r="R402" s="7">
        <f t="shared" si="123"/>
        <v>0</v>
      </c>
      <c r="S402" s="8">
        <f t="shared" si="124"/>
        <v>0</v>
      </c>
      <c r="T402" s="9">
        <f t="shared" si="125"/>
        <v>0</v>
      </c>
      <c r="U402" s="9">
        <f t="shared" si="126"/>
        <v>0</v>
      </c>
      <c r="V402" s="1">
        <f t="shared" si="116"/>
        <v>0</v>
      </c>
    </row>
    <row r="403" spans="1:33">
      <c r="A403" s="105">
        <v>4.0999999999999999E-4</v>
      </c>
      <c r="B403" s="7">
        <f t="shared" si="118"/>
        <v>4.0999999999999999E-4</v>
      </c>
      <c r="F403" s="26">
        <f t="shared" si="119"/>
        <v>0</v>
      </c>
      <c r="G403" s="26">
        <f t="shared" si="104"/>
        <v>0</v>
      </c>
      <c r="H403" s="8">
        <v>0</v>
      </c>
      <c r="I403" s="8">
        <v>0</v>
      </c>
      <c r="J403" s="8">
        <v>0</v>
      </c>
      <c r="K403" s="9">
        <f t="shared" si="105"/>
        <v>0</v>
      </c>
      <c r="L403" s="9">
        <f t="shared" si="106"/>
        <v>0</v>
      </c>
      <c r="M403" s="9">
        <f t="shared" si="107"/>
        <v>0</v>
      </c>
      <c r="N403" s="9">
        <f t="shared" si="120"/>
        <v>0</v>
      </c>
      <c r="O403" s="9">
        <f t="shared" si="109"/>
        <v>0</v>
      </c>
      <c r="P403" s="8">
        <f t="shared" si="121"/>
        <v>0</v>
      </c>
      <c r="Q403" s="9">
        <f t="shared" si="122"/>
        <v>0</v>
      </c>
      <c r="R403" s="7">
        <f t="shared" si="123"/>
        <v>0</v>
      </c>
      <c r="S403" s="8">
        <f t="shared" si="124"/>
        <v>0</v>
      </c>
      <c r="T403" s="9">
        <f t="shared" si="125"/>
        <v>0</v>
      </c>
      <c r="U403" s="9">
        <f t="shared" si="126"/>
        <v>0</v>
      </c>
      <c r="V403" s="1">
        <f t="shared" si="116"/>
        <v>0</v>
      </c>
    </row>
    <row r="404" spans="1:33">
      <c r="A404" s="105">
        <v>4.1100000000000002E-4</v>
      </c>
      <c r="B404" s="7">
        <f t="shared" si="118"/>
        <v>4.1100000000000002E-4</v>
      </c>
      <c r="F404" s="26">
        <f t="shared" si="119"/>
        <v>0</v>
      </c>
      <c r="G404" s="26">
        <f t="shared" si="104"/>
        <v>0</v>
      </c>
      <c r="H404" s="8">
        <v>0</v>
      </c>
      <c r="I404" s="8">
        <v>0</v>
      </c>
      <c r="J404" s="8">
        <v>0</v>
      </c>
      <c r="K404" s="9">
        <f t="shared" si="105"/>
        <v>0</v>
      </c>
      <c r="L404" s="9">
        <f t="shared" si="106"/>
        <v>0</v>
      </c>
      <c r="M404" s="9">
        <f t="shared" si="107"/>
        <v>0</v>
      </c>
      <c r="N404" s="9">
        <f t="shared" si="120"/>
        <v>0</v>
      </c>
      <c r="O404" s="9">
        <f t="shared" si="109"/>
        <v>0</v>
      </c>
      <c r="P404" s="8">
        <f t="shared" si="121"/>
        <v>0</v>
      </c>
      <c r="Q404" s="9">
        <f t="shared" si="122"/>
        <v>0</v>
      </c>
      <c r="R404" s="7">
        <f t="shared" si="123"/>
        <v>0</v>
      </c>
      <c r="S404" s="8">
        <f t="shared" si="124"/>
        <v>0</v>
      </c>
      <c r="T404" s="9">
        <f t="shared" si="125"/>
        <v>0</v>
      </c>
      <c r="U404" s="9">
        <f t="shared" si="126"/>
        <v>0</v>
      </c>
      <c r="V404" s="1">
        <f t="shared" si="116"/>
        <v>0</v>
      </c>
    </row>
    <row r="405" spans="1:33">
      <c r="A405" s="105">
        <v>4.1199999999999999E-4</v>
      </c>
      <c r="B405" s="7">
        <f t="shared" si="118"/>
        <v>4.1199999999999999E-4</v>
      </c>
      <c r="F405" s="26">
        <f t="shared" si="119"/>
        <v>0</v>
      </c>
      <c r="G405" s="26">
        <f t="shared" si="104"/>
        <v>0</v>
      </c>
      <c r="H405" s="8">
        <v>0</v>
      </c>
      <c r="I405" s="8">
        <v>0</v>
      </c>
      <c r="J405" s="8">
        <v>0</v>
      </c>
      <c r="K405" s="9">
        <f t="shared" si="105"/>
        <v>0</v>
      </c>
      <c r="L405" s="9">
        <f t="shared" si="106"/>
        <v>0</v>
      </c>
      <c r="M405" s="9">
        <f t="shared" si="107"/>
        <v>0</v>
      </c>
      <c r="N405" s="9">
        <f t="shared" si="120"/>
        <v>0</v>
      </c>
      <c r="O405" s="9">
        <f t="shared" si="109"/>
        <v>0</v>
      </c>
      <c r="P405" s="8">
        <f t="shared" si="121"/>
        <v>0</v>
      </c>
      <c r="Q405" s="9">
        <f t="shared" si="122"/>
        <v>0</v>
      </c>
      <c r="R405" s="7">
        <f t="shared" si="123"/>
        <v>0</v>
      </c>
      <c r="S405" s="8">
        <f t="shared" si="124"/>
        <v>0</v>
      </c>
      <c r="T405" s="9">
        <f t="shared" si="125"/>
        <v>0</v>
      </c>
      <c r="U405" s="9">
        <f t="shared" si="126"/>
        <v>0</v>
      </c>
      <c r="V405" s="1">
        <f t="shared" si="116"/>
        <v>0</v>
      </c>
    </row>
    <row r="406" spans="1:33">
      <c r="A406" s="105">
        <v>4.1300000000000001E-4</v>
      </c>
      <c r="B406" s="7">
        <f t="shared" si="118"/>
        <v>4.1300000000000001E-4</v>
      </c>
      <c r="F406" s="26">
        <f t="shared" si="119"/>
        <v>0</v>
      </c>
      <c r="G406" s="26">
        <f t="shared" si="104"/>
        <v>0</v>
      </c>
      <c r="H406" s="8">
        <v>0</v>
      </c>
      <c r="I406" s="8">
        <v>0</v>
      </c>
      <c r="J406" s="8">
        <v>0</v>
      </c>
      <c r="K406" s="9">
        <f t="shared" si="105"/>
        <v>0</v>
      </c>
      <c r="L406" s="9">
        <f t="shared" si="106"/>
        <v>0</v>
      </c>
      <c r="M406" s="9">
        <f t="shared" si="107"/>
        <v>0</v>
      </c>
      <c r="N406" s="9">
        <f t="shared" si="120"/>
        <v>0</v>
      </c>
      <c r="O406" s="9">
        <f t="shared" si="109"/>
        <v>0</v>
      </c>
      <c r="P406" s="8">
        <f t="shared" si="121"/>
        <v>0</v>
      </c>
      <c r="Q406" s="9">
        <f t="shared" si="122"/>
        <v>0</v>
      </c>
      <c r="R406" s="7">
        <f t="shared" si="123"/>
        <v>0</v>
      </c>
      <c r="S406" s="8">
        <f t="shared" si="124"/>
        <v>0</v>
      </c>
      <c r="T406" s="9">
        <f t="shared" si="125"/>
        <v>0</v>
      </c>
      <c r="U406" s="9">
        <f t="shared" si="126"/>
        <v>0</v>
      </c>
      <c r="V406" s="1">
        <f t="shared" si="116"/>
        <v>0</v>
      </c>
    </row>
    <row r="407" spans="1:33">
      <c r="A407" s="105">
        <v>4.1400000000000003E-4</v>
      </c>
      <c r="B407" s="7">
        <f t="shared" si="118"/>
        <v>4.1400000000000003E-4</v>
      </c>
      <c r="F407" s="26">
        <f t="shared" si="119"/>
        <v>0</v>
      </c>
      <c r="G407" s="26">
        <f t="shared" si="104"/>
        <v>0</v>
      </c>
      <c r="H407" s="8">
        <v>0</v>
      </c>
      <c r="I407" s="8">
        <v>0</v>
      </c>
      <c r="J407" s="8">
        <v>0</v>
      </c>
      <c r="K407" s="9">
        <f t="shared" si="105"/>
        <v>0</v>
      </c>
      <c r="L407" s="9">
        <f t="shared" si="106"/>
        <v>0</v>
      </c>
      <c r="M407" s="9">
        <f t="shared" si="107"/>
        <v>0</v>
      </c>
      <c r="N407" s="9">
        <f t="shared" si="120"/>
        <v>0</v>
      </c>
      <c r="O407" s="9">
        <f t="shared" si="109"/>
        <v>0</v>
      </c>
      <c r="P407" s="8">
        <f t="shared" si="121"/>
        <v>0</v>
      </c>
      <c r="Q407" s="9">
        <f t="shared" si="122"/>
        <v>0</v>
      </c>
      <c r="R407" s="7">
        <f t="shared" si="123"/>
        <v>0</v>
      </c>
      <c r="S407" s="8">
        <f t="shared" si="124"/>
        <v>0</v>
      </c>
      <c r="T407" s="9">
        <f t="shared" si="125"/>
        <v>0</v>
      </c>
      <c r="U407" s="9">
        <f t="shared" si="126"/>
        <v>0</v>
      </c>
      <c r="V407" s="1">
        <f t="shared" si="116"/>
        <v>0</v>
      </c>
    </row>
    <row r="408" spans="1:33">
      <c r="A408" s="105">
        <v>4.15E-4</v>
      </c>
      <c r="B408" s="7">
        <f t="shared" si="118"/>
        <v>4.15E-4</v>
      </c>
      <c r="F408" s="26">
        <f t="shared" si="119"/>
        <v>0</v>
      </c>
      <c r="G408" s="26">
        <f t="shared" si="104"/>
        <v>0</v>
      </c>
      <c r="H408" s="8">
        <v>0</v>
      </c>
      <c r="I408" s="8">
        <v>0</v>
      </c>
      <c r="J408" s="8">
        <v>0</v>
      </c>
      <c r="K408" s="9">
        <f t="shared" si="105"/>
        <v>0</v>
      </c>
      <c r="L408" s="9">
        <f t="shared" si="106"/>
        <v>0</v>
      </c>
      <c r="M408" s="9">
        <f t="shared" si="107"/>
        <v>0</v>
      </c>
      <c r="N408" s="9">
        <f t="shared" si="120"/>
        <v>0</v>
      </c>
      <c r="O408" s="9">
        <f t="shared" si="109"/>
        <v>0</v>
      </c>
      <c r="P408" s="8">
        <f t="shared" si="121"/>
        <v>0</v>
      </c>
      <c r="Q408" s="9">
        <f t="shared" si="122"/>
        <v>0</v>
      </c>
      <c r="R408" s="7">
        <f t="shared" si="123"/>
        <v>0</v>
      </c>
      <c r="S408" s="8">
        <f t="shared" si="124"/>
        <v>0</v>
      </c>
      <c r="T408" s="9">
        <f t="shared" si="125"/>
        <v>0</v>
      </c>
      <c r="U408" s="9">
        <f t="shared" si="126"/>
        <v>0</v>
      </c>
      <c r="V408" s="1">
        <f t="shared" si="116"/>
        <v>0</v>
      </c>
    </row>
    <row r="409" spans="1:33">
      <c r="A409" s="105">
        <v>4.1600000000000003E-4</v>
      </c>
      <c r="B409" s="7">
        <f t="shared" si="118"/>
        <v>4.1600000000000003E-4</v>
      </c>
      <c r="F409" s="26">
        <f t="shared" si="119"/>
        <v>0</v>
      </c>
      <c r="G409" s="26">
        <f t="shared" si="104"/>
        <v>0</v>
      </c>
      <c r="H409" s="8">
        <v>0</v>
      </c>
      <c r="I409" s="8">
        <v>0</v>
      </c>
      <c r="J409" s="8">
        <v>0</v>
      </c>
      <c r="K409" s="9">
        <f t="shared" si="105"/>
        <v>0</v>
      </c>
      <c r="L409" s="9">
        <f t="shared" si="106"/>
        <v>0</v>
      </c>
      <c r="M409" s="9">
        <f t="shared" si="107"/>
        <v>0</v>
      </c>
      <c r="N409" s="9">
        <f t="shared" si="120"/>
        <v>0</v>
      </c>
      <c r="O409" s="9">
        <f t="shared" si="109"/>
        <v>0</v>
      </c>
      <c r="P409" s="8">
        <f t="shared" si="121"/>
        <v>0</v>
      </c>
      <c r="Q409" s="9">
        <f t="shared" si="122"/>
        <v>0</v>
      </c>
      <c r="R409" s="7">
        <f t="shared" si="123"/>
        <v>0</v>
      </c>
      <c r="S409" s="8">
        <f t="shared" si="124"/>
        <v>0</v>
      </c>
      <c r="T409" s="9">
        <f t="shared" si="125"/>
        <v>0</v>
      </c>
      <c r="U409" s="9">
        <f t="shared" si="126"/>
        <v>0</v>
      </c>
      <c r="V409" s="1">
        <f t="shared" si="116"/>
        <v>0</v>
      </c>
    </row>
    <row r="410" spans="1:33">
      <c r="A410" s="105">
        <v>4.17E-4</v>
      </c>
      <c r="B410" s="7">
        <f t="shared" si="118"/>
        <v>4.17E-4</v>
      </c>
      <c r="F410" s="26">
        <f t="shared" si="119"/>
        <v>0</v>
      </c>
      <c r="G410" s="26">
        <f t="shared" si="104"/>
        <v>0</v>
      </c>
      <c r="H410" s="8">
        <v>0</v>
      </c>
      <c r="I410" s="8">
        <v>0</v>
      </c>
      <c r="J410" s="8">
        <v>0</v>
      </c>
      <c r="K410" s="9">
        <f t="shared" si="105"/>
        <v>0</v>
      </c>
      <c r="L410" s="9">
        <f t="shared" si="106"/>
        <v>0</v>
      </c>
      <c r="M410" s="9">
        <f t="shared" si="107"/>
        <v>0</v>
      </c>
      <c r="N410" s="9">
        <f t="shared" si="120"/>
        <v>0</v>
      </c>
      <c r="O410" s="9">
        <f t="shared" si="109"/>
        <v>0</v>
      </c>
      <c r="P410" s="8">
        <f t="shared" si="121"/>
        <v>0</v>
      </c>
      <c r="Q410" s="9">
        <f t="shared" si="122"/>
        <v>0</v>
      </c>
      <c r="R410" s="7">
        <f t="shared" si="123"/>
        <v>0</v>
      </c>
      <c r="S410" s="8">
        <f t="shared" si="124"/>
        <v>0</v>
      </c>
      <c r="T410" s="9">
        <f t="shared" si="125"/>
        <v>0</v>
      </c>
      <c r="U410" s="9">
        <f t="shared" si="126"/>
        <v>0</v>
      </c>
      <c r="V410" s="1">
        <f t="shared" si="116"/>
        <v>0</v>
      </c>
    </row>
    <row r="411" spans="1:33" s="101" customFormat="1">
      <c r="A411" s="105">
        <v>4.1800000000000002E-4</v>
      </c>
      <c r="F411" s="102"/>
      <c r="G411" s="102"/>
      <c r="H411" s="8">
        <v>0</v>
      </c>
      <c r="I411" s="8">
        <v>0</v>
      </c>
      <c r="J411" s="8">
        <v>0</v>
      </c>
      <c r="V411" s="103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</row>
    <row r="412" spans="1:33" s="22" customFormat="1">
      <c r="A412" s="105">
        <v>4.1899999999999999E-4</v>
      </c>
      <c r="C412" s="23" t="s">
        <v>103</v>
      </c>
      <c r="D412" s="23"/>
      <c r="E412" s="23"/>
      <c r="F412" s="25"/>
      <c r="G412" s="25"/>
      <c r="H412" s="8">
        <v>0</v>
      </c>
      <c r="I412" s="8">
        <v>0</v>
      </c>
      <c r="J412" s="8">
        <v>0</v>
      </c>
    </row>
    <row r="413" spans="1:33">
      <c r="A413" s="105">
        <v>4.2000000000000002E-4</v>
      </c>
      <c r="B413" s="7">
        <f t="shared" ref="B413:B476" si="127">V413+A413</f>
        <v>4.2000000000000002E-4</v>
      </c>
      <c r="C413"/>
      <c r="D413"/>
      <c r="E413"/>
      <c r="F413" s="26">
        <f t="shared" ref="F413:F476" si="128">COUNTIF(H413:O413,"&gt;1")</f>
        <v>0</v>
      </c>
      <c r="G413" s="26">
        <f t="shared" ref="G413:G492" si="129">COUNTIF(R413:U413,"&gt;1")</f>
        <v>0</v>
      </c>
      <c r="H413" s="8">
        <v>0</v>
      </c>
      <c r="I413" s="8">
        <v>0</v>
      </c>
      <c r="J413" s="8">
        <v>0</v>
      </c>
      <c r="K413" s="9">
        <f t="shared" ref="K413:K492" si="130">IF(ISERROR(VLOOKUP($C413,_Tri3,5,FALSE)),0,(VLOOKUP($C413,_Tri3,5,FALSE)))</f>
        <v>0</v>
      </c>
      <c r="L413" s="9">
        <f t="shared" ref="L413:L492" si="131">IF(ISERROR(VLOOKUP($C413,_Tri4,5,FALSE)),0,(VLOOKUP($C413,_Tri4,5,FALSE)))</f>
        <v>0</v>
      </c>
      <c r="M413" s="9">
        <f t="shared" ref="M413:M492" si="132">IF(ISERROR(VLOOKUP($C413,_Tri5,5,FALSE)),0,(VLOOKUP($C413,_Tri5,5,FALSE)))</f>
        <v>0</v>
      </c>
      <c r="N413" s="9">
        <f t="shared" ref="N413:N444" si="133">IF(ISERROR(VLOOKUP($C413,_Tri6,5,FALSE)),0,(VLOOKUP($C413,_Tri6,5,FALSE)))</f>
        <v>0</v>
      </c>
      <c r="O413" s="9">
        <f t="shared" ref="O413:O492" si="134">IF(ISERROR(VLOOKUP($C413,_Tri8,5,FALSE)),0,(VLOOKUP($C413,_Tri8,5,FALSE)))</f>
        <v>0</v>
      </c>
      <c r="P413" s="8">
        <f t="shared" ref="P413:P476" si="135">LARGE(H413:J413,2)</f>
        <v>0</v>
      </c>
      <c r="Q413" s="9">
        <f t="shared" ref="Q413:Q476" si="136">LARGE(K413:O413,3)</f>
        <v>0</v>
      </c>
      <c r="R413" s="7">
        <f t="shared" ref="R413:R476" si="137">LARGE(P413:Q413,1)</f>
        <v>0</v>
      </c>
      <c r="S413" s="8">
        <f t="shared" ref="S413:S476" si="138">LARGE(H413:J413,1)</f>
        <v>0</v>
      </c>
      <c r="T413" s="9">
        <f t="shared" ref="T413:T476" si="139">LARGE(K413:O413,1)</f>
        <v>0</v>
      </c>
      <c r="U413" s="9">
        <f t="shared" ref="U413:U476" si="140">LARGE(K413:O413,2)</f>
        <v>0</v>
      </c>
      <c r="V413" s="1">
        <f t="shared" ref="V413:V492" si="141">SUM(R413:U413)</f>
        <v>0</v>
      </c>
    </row>
    <row r="414" spans="1:33">
      <c r="A414" s="105">
        <v>4.2099999999999999E-4</v>
      </c>
      <c r="B414" s="7">
        <f t="shared" si="127"/>
        <v>4.2099999999999999E-4</v>
      </c>
      <c r="C414"/>
      <c r="D414"/>
      <c r="E414"/>
      <c r="F414" s="26">
        <f t="shared" si="128"/>
        <v>0</v>
      </c>
      <c r="G414" s="26">
        <f t="shared" si="129"/>
        <v>0</v>
      </c>
      <c r="H414" s="8">
        <v>0</v>
      </c>
      <c r="I414" s="8">
        <v>0</v>
      </c>
      <c r="J414" s="8">
        <v>0</v>
      </c>
      <c r="K414" s="9">
        <f t="shared" si="130"/>
        <v>0</v>
      </c>
      <c r="L414" s="9">
        <f t="shared" si="131"/>
        <v>0</v>
      </c>
      <c r="M414" s="9">
        <f t="shared" si="132"/>
        <v>0</v>
      </c>
      <c r="N414" s="9">
        <f t="shared" si="133"/>
        <v>0</v>
      </c>
      <c r="O414" s="9">
        <f t="shared" si="134"/>
        <v>0</v>
      </c>
      <c r="P414" s="8">
        <f t="shared" si="135"/>
        <v>0</v>
      </c>
      <c r="Q414" s="9">
        <f t="shared" si="136"/>
        <v>0</v>
      </c>
      <c r="R414" s="7">
        <f t="shared" si="137"/>
        <v>0</v>
      </c>
      <c r="S414" s="8">
        <f t="shared" si="138"/>
        <v>0</v>
      </c>
      <c r="T414" s="9">
        <f t="shared" si="139"/>
        <v>0</v>
      </c>
      <c r="U414" s="9">
        <f t="shared" si="140"/>
        <v>0</v>
      </c>
      <c r="V414" s="1">
        <f t="shared" si="141"/>
        <v>0</v>
      </c>
    </row>
    <row r="415" spans="1:33">
      <c r="A415" s="105">
        <v>4.2200000000000001E-4</v>
      </c>
      <c r="B415" s="7">
        <f t="shared" si="127"/>
        <v>26225.668912038269</v>
      </c>
      <c r="C415" t="s">
        <v>327</v>
      </c>
      <c r="D415" t="s">
        <v>313</v>
      </c>
      <c r="E415" t="s">
        <v>124</v>
      </c>
      <c r="F415" s="26">
        <f t="shared" si="128"/>
        <v>4</v>
      </c>
      <c r="G415" s="26">
        <f t="shared" si="129"/>
        <v>3</v>
      </c>
      <c r="H415" s="8">
        <v>0</v>
      </c>
      <c r="I415" s="8">
        <v>0</v>
      </c>
      <c r="J415" s="8">
        <v>0</v>
      </c>
      <c r="K415" s="9">
        <f t="shared" si="130"/>
        <v>8820.0589970501278</v>
      </c>
      <c r="L415" s="9">
        <f t="shared" si="131"/>
        <v>8627.8317152103627</v>
      </c>
      <c r="M415" s="9">
        <f t="shared" si="132"/>
        <v>8309.8591549296325</v>
      </c>
      <c r="N415" s="9">
        <f t="shared" si="133"/>
        <v>0</v>
      </c>
      <c r="O415" s="9">
        <f t="shared" si="134"/>
        <v>8777.7777777777774</v>
      </c>
      <c r="P415" s="8">
        <f t="shared" si="135"/>
        <v>0</v>
      </c>
      <c r="Q415" s="9">
        <f t="shared" si="136"/>
        <v>8627.8317152103627</v>
      </c>
      <c r="R415" s="7">
        <f t="shared" si="137"/>
        <v>8627.8317152103627</v>
      </c>
      <c r="S415" s="8">
        <f t="shared" si="138"/>
        <v>0</v>
      </c>
      <c r="T415" s="9">
        <f t="shared" si="139"/>
        <v>8820.0589970501278</v>
      </c>
      <c r="U415" s="9">
        <f t="shared" si="140"/>
        <v>8777.7777777777774</v>
      </c>
      <c r="V415" s="1">
        <f t="shared" si="141"/>
        <v>26225.668490038268</v>
      </c>
    </row>
    <row r="416" spans="1:33">
      <c r="A416" s="105">
        <v>4.2299999999999998E-4</v>
      </c>
      <c r="B416" s="7">
        <f t="shared" si="127"/>
        <v>4.2299999999999998E-4</v>
      </c>
      <c r="C416"/>
      <c r="D416"/>
      <c r="E416"/>
      <c r="F416" s="26">
        <f t="shared" si="128"/>
        <v>0</v>
      </c>
      <c r="G416" s="26">
        <f t="shared" si="129"/>
        <v>0</v>
      </c>
      <c r="H416" s="8">
        <v>0</v>
      </c>
      <c r="I416" s="8">
        <v>0</v>
      </c>
      <c r="J416" s="8">
        <v>0</v>
      </c>
      <c r="K416" s="9">
        <f t="shared" si="130"/>
        <v>0</v>
      </c>
      <c r="L416" s="9">
        <f t="shared" si="131"/>
        <v>0</v>
      </c>
      <c r="M416" s="9">
        <f t="shared" si="132"/>
        <v>0</v>
      </c>
      <c r="N416" s="9">
        <f t="shared" si="133"/>
        <v>0</v>
      </c>
      <c r="O416" s="9">
        <f t="shared" si="134"/>
        <v>0</v>
      </c>
      <c r="P416" s="8">
        <f t="shared" si="135"/>
        <v>0</v>
      </c>
      <c r="Q416" s="9">
        <f t="shared" si="136"/>
        <v>0</v>
      </c>
      <c r="R416" s="7">
        <f t="shared" si="137"/>
        <v>0</v>
      </c>
      <c r="S416" s="8">
        <f t="shared" si="138"/>
        <v>0</v>
      </c>
      <c r="T416" s="9">
        <f t="shared" si="139"/>
        <v>0</v>
      </c>
      <c r="U416" s="9">
        <f t="shared" si="140"/>
        <v>0</v>
      </c>
      <c r="V416" s="1">
        <f t="shared" si="141"/>
        <v>0</v>
      </c>
    </row>
    <row r="417" spans="1:22">
      <c r="A417" s="105">
        <v>4.2400000000000001E-4</v>
      </c>
      <c r="B417" s="7">
        <f t="shared" si="127"/>
        <v>4.2400000000000001E-4</v>
      </c>
      <c r="C417"/>
      <c r="D417"/>
      <c r="E417"/>
      <c r="F417" s="26">
        <f t="shared" si="128"/>
        <v>0</v>
      </c>
      <c r="G417" s="26">
        <f t="shared" si="129"/>
        <v>0</v>
      </c>
      <c r="H417" s="8">
        <v>0</v>
      </c>
      <c r="I417" s="8">
        <v>0</v>
      </c>
      <c r="J417" s="8">
        <v>0</v>
      </c>
      <c r="K417" s="9">
        <f t="shared" si="130"/>
        <v>0</v>
      </c>
      <c r="L417" s="9">
        <f t="shared" si="131"/>
        <v>0</v>
      </c>
      <c r="M417" s="9">
        <f t="shared" si="132"/>
        <v>0</v>
      </c>
      <c r="N417" s="9">
        <f t="shared" si="133"/>
        <v>0</v>
      </c>
      <c r="O417" s="9">
        <f t="shared" si="134"/>
        <v>0</v>
      </c>
      <c r="P417" s="8">
        <f t="shared" si="135"/>
        <v>0</v>
      </c>
      <c r="Q417" s="9">
        <f t="shared" si="136"/>
        <v>0</v>
      </c>
      <c r="R417" s="7">
        <f t="shared" si="137"/>
        <v>0</v>
      </c>
      <c r="S417" s="8">
        <f t="shared" si="138"/>
        <v>0</v>
      </c>
      <c r="T417" s="9">
        <f t="shared" si="139"/>
        <v>0</v>
      </c>
      <c r="U417" s="9">
        <f t="shared" si="140"/>
        <v>0</v>
      </c>
      <c r="V417" s="1">
        <f t="shared" si="141"/>
        <v>0</v>
      </c>
    </row>
    <row r="418" spans="1:22">
      <c r="A418" s="105">
        <v>4.2500000000000003E-4</v>
      </c>
      <c r="B418" s="7">
        <f t="shared" si="127"/>
        <v>24207.250417408668</v>
      </c>
      <c r="C418" t="s">
        <v>51</v>
      </c>
      <c r="D418" t="s">
        <v>313</v>
      </c>
      <c r="E418" t="s">
        <v>119</v>
      </c>
      <c r="F418" s="26">
        <f t="shared" si="128"/>
        <v>3</v>
      </c>
      <c r="G418" s="26">
        <f t="shared" si="129"/>
        <v>3</v>
      </c>
      <c r="H418" s="8">
        <v>0</v>
      </c>
      <c r="I418" s="8">
        <v>0</v>
      </c>
      <c r="J418" s="8">
        <v>0</v>
      </c>
      <c r="K418" s="9">
        <f t="shared" si="130"/>
        <v>8985.7250187828558</v>
      </c>
      <c r="L418" s="9">
        <f t="shared" si="131"/>
        <v>0</v>
      </c>
      <c r="M418" s="9">
        <f t="shared" si="132"/>
        <v>0</v>
      </c>
      <c r="N418" s="9">
        <f t="shared" si="133"/>
        <v>6842.7370948379357</v>
      </c>
      <c r="O418" s="9">
        <f t="shared" si="134"/>
        <v>8378.7878787878781</v>
      </c>
      <c r="P418" s="8">
        <f t="shared" si="135"/>
        <v>0</v>
      </c>
      <c r="Q418" s="9">
        <f t="shared" si="136"/>
        <v>6842.7370948379357</v>
      </c>
      <c r="R418" s="7">
        <f t="shared" si="137"/>
        <v>6842.7370948379357</v>
      </c>
      <c r="S418" s="8">
        <f t="shared" si="138"/>
        <v>0</v>
      </c>
      <c r="T418" s="9">
        <f t="shared" si="139"/>
        <v>8985.7250187828558</v>
      </c>
      <c r="U418" s="9">
        <f t="shared" si="140"/>
        <v>8378.7878787878781</v>
      </c>
      <c r="V418" s="1">
        <f t="shared" si="141"/>
        <v>24207.24999240867</v>
      </c>
    </row>
    <row r="419" spans="1:22">
      <c r="A419" s="105">
        <v>4.26E-4</v>
      </c>
      <c r="B419" s="7">
        <f t="shared" si="127"/>
        <v>4.26E-4</v>
      </c>
      <c r="C419"/>
      <c r="D419"/>
      <c r="E419"/>
      <c r="F419" s="26">
        <f t="shared" si="128"/>
        <v>0</v>
      </c>
      <c r="G419" s="26">
        <f t="shared" si="129"/>
        <v>0</v>
      </c>
      <c r="H419" s="8">
        <v>0</v>
      </c>
      <c r="I419" s="8">
        <v>0</v>
      </c>
      <c r="J419" s="8">
        <v>0</v>
      </c>
      <c r="K419" s="9">
        <f t="shared" si="130"/>
        <v>0</v>
      </c>
      <c r="L419" s="9">
        <f t="shared" si="131"/>
        <v>0</v>
      </c>
      <c r="M419" s="9">
        <f t="shared" si="132"/>
        <v>0</v>
      </c>
      <c r="N419" s="9">
        <f t="shared" si="133"/>
        <v>0</v>
      </c>
      <c r="O419" s="9">
        <f t="shared" si="134"/>
        <v>0</v>
      </c>
      <c r="P419" s="8">
        <f t="shared" si="135"/>
        <v>0</v>
      </c>
      <c r="Q419" s="9">
        <f t="shared" si="136"/>
        <v>0</v>
      </c>
      <c r="R419" s="7">
        <f t="shared" si="137"/>
        <v>0</v>
      </c>
      <c r="S419" s="8">
        <f t="shared" si="138"/>
        <v>0</v>
      </c>
      <c r="T419" s="9">
        <f t="shared" si="139"/>
        <v>0</v>
      </c>
      <c r="U419" s="9">
        <f t="shared" si="140"/>
        <v>0</v>
      </c>
      <c r="V419" s="1">
        <f t="shared" si="141"/>
        <v>0</v>
      </c>
    </row>
    <row r="420" spans="1:22">
      <c r="A420" s="105">
        <v>4.2700000000000002E-4</v>
      </c>
      <c r="B420" s="7">
        <f t="shared" si="127"/>
        <v>4.2700000000000002E-4</v>
      </c>
      <c r="C420"/>
      <c r="D420"/>
      <c r="E420"/>
      <c r="F420" s="26">
        <f t="shared" si="128"/>
        <v>0</v>
      </c>
      <c r="G420" s="26">
        <f t="shared" si="129"/>
        <v>0</v>
      </c>
      <c r="H420" s="8">
        <v>0</v>
      </c>
      <c r="I420" s="8">
        <v>0</v>
      </c>
      <c r="J420" s="8">
        <v>0</v>
      </c>
      <c r="K420" s="9">
        <f t="shared" si="130"/>
        <v>0</v>
      </c>
      <c r="L420" s="9">
        <f t="shared" si="131"/>
        <v>0</v>
      </c>
      <c r="M420" s="9">
        <f t="shared" si="132"/>
        <v>0</v>
      </c>
      <c r="N420" s="9">
        <f t="shared" si="133"/>
        <v>0</v>
      </c>
      <c r="O420" s="9">
        <f t="shared" si="134"/>
        <v>0</v>
      </c>
      <c r="P420" s="8">
        <f t="shared" si="135"/>
        <v>0</v>
      </c>
      <c r="Q420" s="9">
        <f t="shared" si="136"/>
        <v>0</v>
      </c>
      <c r="R420" s="7">
        <f t="shared" si="137"/>
        <v>0</v>
      </c>
      <c r="S420" s="8">
        <f t="shared" si="138"/>
        <v>0</v>
      </c>
      <c r="T420" s="9">
        <f t="shared" si="139"/>
        <v>0</v>
      </c>
      <c r="U420" s="9">
        <f t="shared" si="140"/>
        <v>0</v>
      </c>
      <c r="V420" s="1">
        <f t="shared" si="141"/>
        <v>0</v>
      </c>
    </row>
    <row r="421" spans="1:22">
      <c r="A421" s="105">
        <v>4.28E-4</v>
      </c>
      <c r="B421" s="7">
        <f t="shared" si="127"/>
        <v>4.28E-4</v>
      </c>
      <c r="C421"/>
      <c r="D421"/>
      <c r="E421"/>
      <c r="F421" s="26">
        <f t="shared" si="128"/>
        <v>0</v>
      </c>
      <c r="G421" s="26">
        <f t="shared" si="129"/>
        <v>0</v>
      </c>
      <c r="H421" s="8">
        <v>0</v>
      </c>
      <c r="I421" s="8">
        <v>0</v>
      </c>
      <c r="J421" s="8">
        <v>0</v>
      </c>
      <c r="K421" s="9">
        <f t="shared" si="130"/>
        <v>0</v>
      </c>
      <c r="L421" s="9">
        <f t="shared" si="131"/>
        <v>0</v>
      </c>
      <c r="M421" s="9">
        <f t="shared" si="132"/>
        <v>0</v>
      </c>
      <c r="N421" s="9">
        <f t="shared" si="133"/>
        <v>0</v>
      </c>
      <c r="O421" s="9">
        <f t="shared" si="134"/>
        <v>0</v>
      </c>
      <c r="P421" s="8">
        <f t="shared" si="135"/>
        <v>0</v>
      </c>
      <c r="Q421" s="9">
        <f t="shared" si="136"/>
        <v>0</v>
      </c>
      <c r="R421" s="7">
        <f t="shared" si="137"/>
        <v>0</v>
      </c>
      <c r="S421" s="8">
        <f t="shared" si="138"/>
        <v>0</v>
      </c>
      <c r="T421" s="9">
        <f t="shared" si="139"/>
        <v>0</v>
      </c>
      <c r="U421" s="9">
        <f t="shared" si="140"/>
        <v>0</v>
      </c>
      <c r="V421" s="1">
        <f t="shared" si="141"/>
        <v>0</v>
      </c>
    </row>
    <row r="422" spans="1:22">
      <c r="A422" s="105">
        <v>4.2900000000000002E-4</v>
      </c>
      <c r="B422" s="7">
        <f t="shared" si="127"/>
        <v>4.2900000000000002E-4</v>
      </c>
      <c r="C422"/>
      <c r="D422"/>
      <c r="E422"/>
      <c r="F422" s="26">
        <f t="shared" si="128"/>
        <v>0</v>
      </c>
      <c r="G422" s="26">
        <f t="shared" si="129"/>
        <v>0</v>
      </c>
      <c r="H422" s="8">
        <v>0</v>
      </c>
      <c r="I422" s="8">
        <v>0</v>
      </c>
      <c r="J422" s="8">
        <v>0</v>
      </c>
      <c r="K422" s="9">
        <f t="shared" si="130"/>
        <v>0</v>
      </c>
      <c r="L422" s="9">
        <f t="shared" si="131"/>
        <v>0</v>
      </c>
      <c r="M422" s="9">
        <f t="shared" si="132"/>
        <v>0</v>
      </c>
      <c r="N422" s="9">
        <f t="shared" si="133"/>
        <v>0</v>
      </c>
      <c r="O422" s="9">
        <f t="shared" si="134"/>
        <v>0</v>
      </c>
      <c r="P422" s="8">
        <f t="shared" si="135"/>
        <v>0</v>
      </c>
      <c r="Q422" s="9">
        <f t="shared" si="136"/>
        <v>0</v>
      </c>
      <c r="R422" s="7">
        <f t="shared" si="137"/>
        <v>0</v>
      </c>
      <c r="S422" s="8">
        <f t="shared" si="138"/>
        <v>0</v>
      </c>
      <c r="T422" s="9">
        <f t="shared" si="139"/>
        <v>0</v>
      </c>
      <c r="U422" s="9">
        <f t="shared" si="140"/>
        <v>0</v>
      </c>
      <c r="V422" s="1">
        <f t="shared" si="141"/>
        <v>0</v>
      </c>
    </row>
    <row r="423" spans="1:22">
      <c r="A423" s="105">
        <v>4.2999999999999999E-4</v>
      </c>
      <c r="B423" s="7">
        <f t="shared" si="127"/>
        <v>4.2999999999999999E-4</v>
      </c>
      <c r="C423"/>
      <c r="D423"/>
      <c r="E423"/>
      <c r="F423" s="26">
        <f t="shared" si="128"/>
        <v>0</v>
      </c>
      <c r="G423" s="26">
        <f t="shared" si="129"/>
        <v>0</v>
      </c>
      <c r="H423" s="8">
        <v>0</v>
      </c>
      <c r="I423" s="8">
        <v>0</v>
      </c>
      <c r="J423" s="8">
        <v>0</v>
      </c>
      <c r="K423" s="9">
        <f t="shared" si="130"/>
        <v>0</v>
      </c>
      <c r="L423" s="9">
        <f t="shared" si="131"/>
        <v>0</v>
      </c>
      <c r="M423" s="9">
        <f t="shared" si="132"/>
        <v>0</v>
      </c>
      <c r="N423" s="9">
        <f t="shared" si="133"/>
        <v>0</v>
      </c>
      <c r="O423" s="9">
        <f t="shared" si="134"/>
        <v>0</v>
      </c>
      <c r="P423" s="8">
        <f t="shared" si="135"/>
        <v>0</v>
      </c>
      <c r="Q423" s="9">
        <f t="shared" si="136"/>
        <v>0</v>
      </c>
      <c r="R423" s="7">
        <f t="shared" si="137"/>
        <v>0</v>
      </c>
      <c r="S423" s="8">
        <f t="shared" si="138"/>
        <v>0</v>
      </c>
      <c r="T423" s="9">
        <f t="shared" si="139"/>
        <v>0</v>
      </c>
      <c r="U423" s="9">
        <f t="shared" si="140"/>
        <v>0</v>
      </c>
      <c r="V423" s="1">
        <f t="shared" si="141"/>
        <v>0</v>
      </c>
    </row>
    <row r="424" spans="1:22">
      <c r="A424" s="105">
        <v>4.3100000000000001E-4</v>
      </c>
      <c r="B424" s="7">
        <f t="shared" si="127"/>
        <v>4.3100000000000001E-4</v>
      </c>
      <c r="C424"/>
      <c r="D424"/>
      <c r="E424"/>
      <c r="F424" s="26">
        <f t="shared" si="128"/>
        <v>0</v>
      </c>
      <c r="G424" s="26">
        <f t="shared" si="129"/>
        <v>0</v>
      </c>
      <c r="H424" s="8">
        <v>0</v>
      </c>
      <c r="I424" s="8">
        <v>0</v>
      </c>
      <c r="J424" s="8">
        <v>0</v>
      </c>
      <c r="K424" s="9">
        <f t="shared" si="130"/>
        <v>0</v>
      </c>
      <c r="L424" s="9">
        <f t="shared" si="131"/>
        <v>0</v>
      </c>
      <c r="M424" s="9">
        <f t="shared" si="132"/>
        <v>0</v>
      </c>
      <c r="N424" s="9">
        <f t="shared" si="133"/>
        <v>0</v>
      </c>
      <c r="O424" s="9">
        <f t="shared" si="134"/>
        <v>0</v>
      </c>
      <c r="P424" s="8">
        <f t="shared" si="135"/>
        <v>0</v>
      </c>
      <c r="Q424" s="9">
        <f t="shared" si="136"/>
        <v>0</v>
      </c>
      <c r="R424" s="7">
        <f t="shared" si="137"/>
        <v>0</v>
      </c>
      <c r="S424" s="8">
        <f t="shared" si="138"/>
        <v>0</v>
      </c>
      <c r="T424" s="9">
        <f t="shared" si="139"/>
        <v>0</v>
      </c>
      <c r="U424" s="9">
        <f t="shared" si="140"/>
        <v>0</v>
      </c>
      <c r="V424" s="1">
        <f t="shared" si="141"/>
        <v>0</v>
      </c>
    </row>
    <row r="425" spans="1:22">
      <c r="A425" s="105">
        <v>4.3199999999999998E-4</v>
      </c>
      <c r="B425" s="7">
        <f t="shared" si="127"/>
        <v>4.3199999999999998E-4</v>
      </c>
      <c r="C425"/>
      <c r="D425"/>
      <c r="E425"/>
      <c r="F425" s="26">
        <f t="shared" si="128"/>
        <v>0</v>
      </c>
      <c r="G425" s="26">
        <f t="shared" si="129"/>
        <v>0</v>
      </c>
      <c r="H425" s="8">
        <v>0</v>
      </c>
      <c r="I425" s="8">
        <v>0</v>
      </c>
      <c r="J425" s="8">
        <v>0</v>
      </c>
      <c r="K425" s="9">
        <f t="shared" si="130"/>
        <v>0</v>
      </c>
      <c r="L425" s="9">
        <f t="shared" si="131"/>
        <v>0</v>
      </c>
      <c r="M425" s="9">
        <f t="shared" si="132"/>
        <v>0</v>
      </c>
      <c r="N425" s="9">
        <f t="shared" si="133"/>
        <v>0</v>
      </c>
      <c r="O425" s="9">
        <f t="shared" si="134"/>
        <v>0</v>
      </c>
      <c r="P425" s="8">
        <f t="shared" si="135"/>
        <v>0</v>
      </c>
      <c r="Q425" s="9">
        <f t="shared" si="136"/>
        <v>0</v>
      </c>
      <c r="R425" s="7">
        <f t="shared" si="137"/>
        <v>0</v>
      </c>
      <c r="S425" s="8">
        <f t="shared" si="138"/>
        <v>0</v>
      </c>
      <c r="T425" s="9">
        <f t="shared" si="139"/>
        <v>0</v>
      </c>
      <c r="U425" s="9">
        <f t="shared" si="140"/>
        <v>0</v>
      </c>
      <c r="V425" s="1">
        <f t="shared" si="141"/>
        <v>0</v>
      </c>
    </row>
    <row r="426" spans="1:22">
      <c r="A426" s="105">
        <v>4.3300000000000001E-4</v>
      </c>
      <c r="B426" s="7">
        <f t="shared" si="127"/>
        <v>4.3300000000000001E-4</v>
      </c>
      <c r="C426"/>
      <c r="D426"/>
      <c r="E426"/>
      <c r="F426" s="26">
        <f t="shared" si="128"/>
        <v>0</v>
      </c>
      <c r="G426" s="26">
        <f t="shared" si="129"/>
        <v>0</v>
      </c>
      <c r="H426" s="8">
        <v>0</v>
      </c>
      <c r="I426" s="8">
        <v>0</v>
      </c>
      <c r="J426" s="8">
        <v>0</v>
      </c>
      <c r="K426" s="9">
        <f t="shared" si="130"/>
        <v>0</v>
      </c>
      <c r="L426" s="9">
        <f t="shared" si="131"/>
        <v>0</v>
      </c>
      <c r="M426" s="9">
        <f t="shared" si="132"/>
        <v>0</v>
      </c>
      <c r="N426" s="9">
        <f t="shared" si="133"/>
        <v>0</v>
      </c>
      <c r="O426" s="9">
        <f t="shared" si="134"/>
        <v>0</v>
      </c>
      <c r="P426" s="8">
        <f t="shared" si="135"/>
        <v>0</v>
      </c>
      <c r="Q426" s="9">
        <f t="shared" si="136"/>
        <v>0</v>
      </c>
      <c r="R426" s="7">
        <f t="shared" si="137"/>
        <v>0</v>
      </c>
      <c r="S426" s="8">
        <f t="shared" si="138"/>
        <v>0</v>
      </c>
      <c r="T426" s="9">
        <f t="shared" si="139"/>
        <v>0</v>
      </c>
      <c r="U426" s="9">
        <f t="shared" si="140"/>
        <v>0</v>
      </c>
      <c r="V426" s="1">
        <f t="shared" si="141"/>
        <v>0</v>
      </c>
    </row>
    <row r="427" spans="1:22">
      <c r="A427" s="105">
        <v>4.3400000000000003E-4</v>
      </c>
      <c r="B427" s="7">
        <f t="shared" si="127"/>
        <v>30240.741174740739</v>
      </c>
      <c r="C427" t="s">
        <v>41</v>
      </c>
      <c r="D427" t="s">
        <v>313</v>
      </c>
      <c r="E427" t="s">
        <v>118</v>
      </c>
      <c r="F427" s="26">
        <f t="shared" si="128"/>
        <v>5</v>
      </c>
      <c r="G427" s="26">
        <f t="shared" si="129"/>
        <v>3</v>
      </c>
      <c r="H427" s="8">
        <v>0</v>
      </c>
      <c r="I427" s="8">
        <v>0</v>
      </c>
      <c r="J427" s="8">
        <v>0</v>
      </c>
      <c r="K427" s="9">
        <f t="shared" si="130"/>
        <v>10000</v>
      </c>
      <c r="L427" s="9">
        <f t="shared" si="131"/>
        <v>10000</v>
      </c>
      <c r="M427" s="9">
        <f t="shared" si="132"/>
        <v>10000</v>
      </c>
      <c r="N427" s="9">
        <f t="shared" si="133"/>
        <v>9429.2803970223322</v>
      </c>
      <c r="O427" s="9">
        <f t="shared" si="134"/>
        <v>10240.740740740739</v>
      </c>
      <c r="P427" s="8">
        <f t="shared" si="135"/>
        <v>0</v>
      </c>
      <c r="Q427" s="9">
        <f t="shared" si="136"/>
        <v>10000</v>
      </c>
      <c r="R427" s="7">
        <f t="shared" si="137"/>
        <v>10000</v>
      </c>
      <c r="S427" s="8">
        <f t="shared" si="138"/>
        <v>0</v>
      </c>
      <c r="T427" s="9">
        <f t="shared" si="139"/>
        <v>10240.740740740739</v>
      </c>
      <c r="U427" s="9">
        <f t="shared" si="140"/>
        <v>10000</v>
      </c>
      <c r="V427" s="1">
        <f t="shared" si="141"/>
        <v>30240.740740740737</v>
      </c>
    </row>
    <row r="428" spans="1:22">
      <c r="A428" s="105">
        <v>4.35E-4</v>
      </c>
      <c r="B428" s="7">
        <f t="shared" si="127"/>
        <v>4.35E-4</v>
      </c>
      <c r="C428"/>
      <c r="D428"/>
      <c r="E428"/>
      <c r="F428" s="26">
        <f t="shared" si="128"/>
        <v>0</v>
      </c>
      <c r="G428" s="26">
        <f t="shared" si="129"/>
        <v>0</v>
      </c>
      <c r="H428" s="8">
        <v>0</v>
      </c>
      <c r="I428" s="8">
        <v>0</v>
      </c>
      <c r="J428" s="8">
        <v>0</v>
      </c>
      <c r="K428" s="9">
        <f t="shared" si="130"/>
        <v>0</v>
      </c>
      <c r="L428" s="9">
        <f t="shared" si="131"/>
        <v>0</v>
      </c>
      <c r="M428" s="9">
        <f t="shared" si="132"/>
        <v>0</v>
      </c>
      <c r="N428" s="9">
        <f t="shared" si="133"/>
        <v>0</v>
      </c>
      <c r="O428" s="9">
        <f t="shared" si="134"/>
        <v>0</v>
      </c>
      <c r="P428" s="8">
        <f t="shared" si="135"/>
        <v>0</v>
      </c>
      <c r="Q428" s="9">
        <f t="shared" si="136"/>
        <v>0</v>
      </c>
      <c r="R428" s="7">
        <f t="shared" si="137"/>
        <v>0</v>
      </c>
      <c r="S428" s="8">
        <f t="shared" si="138"/>
        <v>0</v>
      </c>
      <c r="T428" s="9">
        <f t="shared" si="139"/>
        <v>0</v>
      </c>
      <c r="U428" s="9">
        <f t="shared" si="140"/>
        <v>0</v>
      </c>
      <c r="V428" s="1">
        <f t="shared" si="141"/>
        <v>0</v>
      </c>
    </row>
    <row r="429" spans="1:22">
      <c r="A429" s="105">
        <v>4.3600000000000003E-4</v>
      </c>
      <c r="B429" s="7">
        <f t="shared" si="127"/>
        <v>4.3600000000000003E-4</v>
      </c>
      <c r="C429"/>
      <c r="D429"/>
      <c r="E429"/>
      <c r="F429" s="26">
        <f t="shared" si="128"/>
        <v>0</v>
      </c>
      <c r="G429" s="26">
        <f t="shared" si="129"/>
        <v>0</v>
      </c>
      <c r="H429" s="8">
        <v>0</v>
      </c>
      <c r="I429" s="8">
        <v>0</v>
      </c>
      <c r="J429" s="8">
        <v>0</v>
      </c>
      <c r="K429" s="9">
        <f t="shared" si="130"/>
        <v>0</v>
      </c>
      <c r="L429" s="9">
        <f t="shared" si="131"/>
        <v>0</v>
      </c>
      <c r="M429" s="9">
        <f t="shared" si="132"/>
        <v>0</v>
      </c>
      <c r="N429" s="9">
        <f t="shared" si="133"/>
        <v>0</v>
      </c>
      <c r="O429" s="9">
        <f t="shared" si="134"/>
        <v>0</v>
      </c>
      <c r="P429" s="8">
        <f t="shared" si="135"/>
        <v>0</v>
      </c>
      <c r="Q429" s="9">
        <f t="shared" si="136"/>
        <v>0</v>
      </c>
      <c r="R429" s="7">
        <f t="shared" si="137"/>
        <v>0</v>
      </c>
      <c r="S429" s="8">
        <f t="shared" si="138"/>
        <v>0</v>
      </c>
      <c r="T429" s="9">
        <f t="shared" si="139"/>
        <v>0</v>
      </c>
      <c r="U429" s="9">
        <f t="shared" si="140"/>
        <v>0</v>
      </c>
      <c r="V429" s="1">
        <f t="shared" si="141"/>
        <v>0</v>
      </c>
    </row>
    <row r="430" spans="1:22" ht="13.5" customHeight="1">
      <c r="A430" s="105">
        <v>4.37E-4</v>
      </c>
      <c r="B430" s="7">
        <f t="shared" si="127"/>
        <v>9216.6671036666685</v>
      </c>
      <c r="C430" t="s">
        <v>68</v>
      </c>
      <c r="D430" t="s">
        <v>313</v>
      </c>
      <c r="E430" t="s">
        <v>119</v>
      </c>
      <c r="F430" s="26">
        <f t="shared" si="128"/>
        <v>1</v>
      </c>
      <c r="G430" s="26">
        <f t="shared" si="129"/>
        <v>1</v>
      </c>
      <c r="H430" s="8">
        <v>0</v>
      </c>
      <c r="I430" s="8">
        <v>0</v>
      </c>
      <c r="J430" s="8">
        <v>0</v>
      </c>
      <c r="K430" s="9">
        <f t="shared" si="130"/>
        <v>0</v>
      </c>
      <c r="L430" s="9">
        <f t="shared" si="131"/>
        <v>0</v>
      </c>
      <c r="M430" s="9">
        <f t="shared" si="132"/>
        <v>0</v>
      </c>
      <c r="N430" s="9">
        <f t="shared" si="133"/>
        <v>0</v>
      </c>
      <c r="O430" s="9">
        <f t="shared" si="134"/>
        <v>9216.6666666666679</v>
      </c>
      <c r="P430" s="8">
        <f t="shared" si="135"/>
        <v>0</v>
      </c>
      <c r="Q430" s="9">
        <f t="shared" si="136"/>
        <v>0</v>
      </c>
      <c r="R430" s="7">
        <f t="shared" si="137"/>
        <v>0</v>
      </c>
      <c r="S430" s="8">
        <f t="shared" si="138"/>
        <v>0</v>
      </c>
      <c r="T430" s="9">
        <f t="shared" si="139"/>
        <v>9216.6666666666679</v>
      </c>
      <c r="U430" s="9">
        <f t="shared" si="140"/>
        <v>0</v>
      </c>
      <c r="V430" s="1">
        <f t="shared" si="141"/>
        <v>9216.6666666666679</v>
      </c>
    </row>
    <row r="431" spans="1:22">
      <c r="A431" s="105">
        <v>4.3800000000000002E-4</v>
      </c>
      <c r="B431" s="7">
        <f t="shared" si="127"/>
        <v>4.3800000000000002E-4</v>
      </c>
      <c r="C431"/>
      <c r="D431"/>
      <c r="E431"/>
      <c r="F431" s="26">
        <f t="shared" si="128"/>
        <v>0</v>
      </c>
      <c r="G431" s="26">
        <f t="shared" si="129"/>
        <v>0</v>
      </c>
      <c r="H431" s="8">
        <v>0</v>
      </c>
      <c r="I431" s="8">
        <v>0</v>
      </c>
      <c r="J431" s="8">
        <v>0</v>
      </c>
      <c r="K431" s="9">
        <f t="shared" si="130"/>
        <v>0</v>
      </c>
      <c r="L431" s="9">
        <f t="shared" si="131"/>
        <v>0</v>
      </c>
      <c r="M431" s="9">
        <f t="shared" si="132"/>
        <v>0</v>
      </c>
      <c r="N431" s="9">
        <f t="shared" si="133"/>
        <v>0</v>
      </c>
      <c r="O431" s="9">
        <f t="shared" si="134"/>
        <v>0</v>
      </c>
      <c r="P431" s="8">
        <f t="shared" si="135"/>
        <v>0</v>
      </c>
      <c r="Q431" s="9">
        <f t="shared" si="136"/>
        <v>0</v>
      </c>
      <c r="R431" s="7">
        <f t="shared" si="137"/>
        <v>0</v>
      </c>
      <c r="S431" s="8">
        <f t="shared" si="138"/>
        <v>0</v>
      </c>
      <c r="T431" s="9">
        <f t="shared" si="139"/>
        <v>0</v>
      </c>
      <c r="U431" s="9">
        <f t="shared" si="140"/>
        <v>0</v>
      </c>
      <c r="V431" s="1">
        <f t="shared" si="141"/>
        <v>0</v>
      </c>
    </row>
    <row r="432" spans="1:22">
      <c r="A432" s="105">
        <v>4.3899999999999999E-4</v>
      </c>
      <c r="B432" s="7">
        <f t="shared" si="127"/>
        <v>4.3899999999999999E-4</v>
      </c>
      <c r="C432"/>
      <c r="D432"/>
      <c r="E432"/>
      <c r="F432" s="26">
        <f t="shared" si="128"/>
        <v>0</v>
      </c>
      <c r="G432" s="26">
        <f t="shared" si="129"/>
        <v>0</v>
      </c>
      <c r="H432" s="8">
        <v>0</v>
      </c>
      <c r="I432" s="8">
        <v>0</v>
      </c>
      <c r="J432" s="8">
        <v>0</v>
      </c>
      <c r="K432" s="9">
        <f t="shared" si="130"/>
        <v>0</v>
      </c>
      <c r="L432" s="9">
        <f t="shared" si="131"/>
        <v>0</v>
      </c>
      <c r="M432" s="9">
        <f t="shared" si="132"/>
        <v>0</v>
      </c>
      <c r="N432" s="9">
        <f t="shared" si="133"/>
        <v>0</v>
      </c>
      <c r="O432" s="9">
        <f t="shared" si="134"/>
        <v>0</v>
      </c>
      <c r="P432" s="8">
        <f t="shared" si="135"/>
        <v>0</v>
      </c>
      <c r="Q432" s="9">
        <f t="shared" si="136"/>
        <v>0</v>
      </c>
      <c r="R432" s="7">
        <f t="shared" si="137"/>
        <v>0</v>
      </c>
      <c r="S432" s="8">
        <f t="shared" si="138"/>
        <v>0</v>
      </c>
      <c r="T432" s="9">
        <f t="shared" si="139"/>
        <v>0</v>
      </c>
      <c r="U432" s="9">
        <f t="shared" si="140"/>
        <v>0</v>
      </c>
      <c r="V432" s="1">
        <f t="shared" si="141"/>
        <v>0</v>
      </c>
    </row>
    <row r="433" spans="1:22">
      <c r="A433" s="105">
        <v>4.4000000000000002E-4</v>
      </c>
      <c r="B433" s="7">
        <f t="shared" si="127"/>
        <v>4.4000000000000002E-4</v>
      </c>
      <c r="C433"/>
      <c r="D433"/>
      <c r="E433"/>
      <c r="F433" s="26">
        <f t="shared" si="128"/>
        <v>0</v>
      </c>
      <c r="G433" s="26">
        <f t="shared" si="129"/>
        <v>0</v>
      </c>
      <c r="H433" s="8">
        <v>0</v>
      </c>
      <c r="I433" s="8">
        <v>0</v>
      </c>
      <c r="J433" s="8">
        <v>0</v>
      </c>
      <c r="K433" s="9">
        <f t="shared" si="130"/>
        <v>0</v>
      </c>
      <c r="L433" s="9">
        <f t="shared" si="131"/>
        <v>0</v>
      </c>
      <c r="M433" s="9">
        <f t="shared" si="132"/>
        <v>0</v>
      </c>
      <c r="N433" s="9">
        <f t="shared" si="133"/>
        <v>0</v>
      </c>
      <c r="O433" s="9">
        <f t="shared" si="134"/>
        <v>0</v>
      </c>
      <c r="P433" s="8">
        <f t="shared" si="135"/>
        <v>0</v>
      </c>
      <c r="Q433" s="9">
        <f t="shared" si="136"/>
        <v>0</v>
      </c>
      <c r="R433" s="7">
        <f t="shared" si="137"/>
        <v>0</v>
      </c>
      <c r="S433" s="8">
        <f t="shared" si="138"/>
        <v>0</v>
      </c>
      <c r="T433" s="9">
        <f t="shared" si="139"/>
        <v>0</v>
      </c>
      <c r="U433" s="9">
        <f t="shared" si="140"/>
        <v>0</v>
      </c>
      <c r="V433" s="1">
        <f t="shared" si="141"/>
        <v>0</v>
      </c>
    </row>
    <row r="434" spans="1:22">
      <c r="A434" s="105">
        <v>4.4099999999999999E-4</v>
      </c>
      <c r="B434" s="7">
        <f t="shared" si="127"/>
        <v>4.4099999999999999E-4</v>
      </c>
      <c r="C434"/>
      <c r="D434"/>
      <c r="E434"/>
      <c r="F434" s="26">
        <f t="shared" si="128"/>
        <v>0</v>
      </c>
      <c r="G434" s="26">
        <f t="shared" si="129"/>
        <v>0</v>
      </c>
      <c r="H434" s="8">
        <v>0</v>
      </c>
      <c r="I434" s="8">
        <v>0</v>
      </c>
      <c r="J434" s="8">
        <v>0</v>
      </c>
      <c r="K434" s="9">
        <f t="shared" si="130"/>
        <v>0</v>
      </c>
      <c r="L434" s="9">
        <f t="shared" si="131"/>
        <v>0</v>
      </c>
      <c r="M434" s="9">
        <f t="shared" si="132"/>
        <v>0</v>
      </c>
      <c r="N434" s="9">
        <f t="shared" si="133"/>
        <v>0</v>
      </c>
      <c r="O434" s="9">
        <f t="shared" si="134"/>
        <v>0</v>
      </c>
      <c r="P434" s="8">
        <f t="shared" si="135"/>
        <v>0</v>
      </c>
      <c r="Q434" s="9">
        <f t="shared" si="136"/>
        <v>0</v>
      </c>
      <c r="R434" s="7">
        <f t="shared" si="137"/>
        <v>0</v>
      </c>
      <c r="S434" s="8">
        <f t="shared" si="138"/>
        <v>0</v>
      </c>
      <c r="T434" s="9">
        <f t="shared" si="139"/>
        <v>0</v>
      </c>
      <c r="U434" s="9">
        <f t="shared" si="140"/>
        <v>0</v>
      </c>
      <c r="V434" s="1">
        <f t="shared" si="141"/>
        <v>0</v>
      </c>
    </row>
    <row r="435" spans="1:22">
      <c r="A435" s="105">
        <v>4.4200000000000001E-4</v>
      </c>
      <c r="B435" s="7">
        <f t="shared" si="127"/>
        <v>4.4200000000000001E-4</v>
      </c>
      <c r="C435"/>
      <c r="D435"/>
      <c r="E435"/>
      <c r="F435" s="26">
        <f t="shared" si="128"/>
        <v>0</v>
      </c>
      <c r="G435" s="26">
        <f t="shared" si="129"/>
        <v>0</v>
      </c>
      <c r="H435" s="8">
        <v>0</v>
      </c>
      <c r="I435" s="8">
        <v>0</v>
      </c>
      <c r="J435" s="8">
        <v>0</v>
      </c>
      <c r="K435" s="9">
        <f t="shared" si="130"/>
        <v>0</v>
      </c>
      <c r="L435" s="9">
        <f t="shared" si="131"/>
        <v>0</v>
      </c>
      <c r="M435" s="9">
        <f t="shared" si="132"/>
        <v>0</v>
      </c>
      <c r="N435" s="9">
        <f t="shared" si="133"/>
        <v>0</v>
      </c>
      <c r="O435" s="9">
        <f t="shared" si="134"/>
        <v>0</v>
      </c>
      <c r="P435" s="8">
        <f t="shared" si="135"/>
        <v>0</v>
      </c>
      <c r="Q435" s="9">
        <f t="shared" si="136"/>
        <v>0</v>
      </c>
      <c r="R435" s="7">
        <f t="shared" si="137"/>
        <v>0</v>
      </c>
      <c r="S435" s="8">
        <f t="shared" si="138"/>
        <v>0</v>
      </c>
      <c r="T435" s="9">
        <f t="shared" si="139"/>
        <v>0</v>
      </c>
      <c r="U435" s="9">
        <f t="shared" si="140"/>
        <v>0</v>
      </c>
      <c r="V435" s="1">
        <f t="shared" si="141"/>
        <v>0</v>
      </c>
    </row>
    <row r="436" spans="1:22">
      <c r="A436" s="105">
        <v>4.4299999999999998E-4</v>
      </c>
      <c r="B436" s="7">
        <f t="shared" si="127"/>
        <v>4.4299999999999998E-4</v>
      </c>
      <c r="C436"/>
      <c r="D436"/>
      <c r="E436"/>
      <c r="F436" s="26">
        <f t="shared" si="128"/>
        <v>0</v>
      </c>
      <c r="G436" s="26">
        <f t="shared" si="129"/>
        <v>0</v>
      </c>
      <c r="H436" s="8">
        <v>0</v>
      </c>
      <c r="I436" s="8">
        <v>0</v>
      </c>
      <c r="J436" s="8">
        <v>0</v>
      </c>
      <c r="K436" s="9">
        <f t="shared" si="130"/>
        <v>0</v>
      </c>
      <c r="L436" s="9">
        <f t="shared" si="131"/>
        <v>0</v>
      </c>
      <c r="M436" s="9">
        <f t="shared" si="132"/>
        <v>0</v>
      </c>
      <c r="N436" s="9">
        <f t="shared" si="133"/>
        <v>0</v>
      </c>
      <c r="O436" s="9">
        <f t="shared" si="134"/>
        <v>0</v>
      </c>
      <c r="P436" s="8">
        <f t="shared" si="135"/>
        <v>0</v>
      </c>
      <c r="Q436" s="9">
        <f t="shared" si="136"/>
        <v>0</v>
      </c>
      <c r="R436" s="7">
        <f t="shared" si="137"/>
        <v>0</v>
      </c>
      <c r="S436" s="8">
        <f t="shared" si="138"/>
        <v>0</v>
      </c>
      <c r="T436" s="9">
        <f t="shared" si="139"/>
        <v>0</v>
      </c>
      <c r="U436" s="9">
        <f t="shared" si="140"/>
        <v>0</v>
      </c>
      <c r="V436" s="1">
        <f t="shared" si="141"/>
        <v>0</v>
      </c>
    </row>
    <row r="437" spans="1:22">
      <c r="A437" s="105">
        <v>4.44E-4</v>
      </c>
      <c r="B437" s="7">
        <f t="shared" si="127"/>
        <v>16713.675775872551</v>
      </c>
      <c r="C437" t="s">
        <v>342</v>
      </c>
      <c r="D437" t="s">
        <v>313</v>
      </c>
      <c r="E437" t="s">
        <v>343</v>
      </c>
      <c r="F437" s="26">
        <f t="shared" si="128"/>
        <v>2</v>
      </c>
      <c r="G437" s="26">
        <f t="shared" si="129"/>
        <v>2</v>
      </c>
      <c r="H437" s="8">
        <v>0</v>
      </c>
      <c r="I437" s="8">
        <v>0</v>
      </c>
      <c r="J437" s="8">
        <v>0</v>
      </c>
      <c r="K437" s="9">
        <f t="shared" si="130"/>
        <v>8410.689170182819</v>
      </c>
      <c r="L437" s="9">
        <f t="shared" si="131"/>
        <v>0</v>
      </c>
      <c r="M437" s="9">
        <f t="shared" si="132"/>
        <v>0</v>
      </c>
      <c r="N437" s="9">
        <f t="shared" si="133"/>
        <v>8302.9861616897306</v>
      </c>
      <c r="O437" s="9">
        <f t="shared" si="134"/>
        <v>0</v>
      </c>
      <c r="P437" s="8">
        <f t="shared" si="135"/>
        <v>0</v>
      </c>
      <c r="Q437" s="9">
        <f t="shared" si="136"/>
        <v>0</v>
      </c>
      <c r="R437" s="7">
        <f t="shared" si="137"/>
        <v>0</v>
      </c>
      <c r="S437" s="8">
        <f t="shared" si="138"/>
        <v>0</v>
      </c>
      <c r="T437" s="9">
        <f t="shared" si="139"/>
        <v>8410.689170182819</v>
      </c>
      <c r="U437" s="9">
        <f t="shared" si="140"/>
        <v>8302.9861616897306</v>
      </c>
      <c r="V437" s="1">
        <f t="shared" si="141"/>
        <v>16713.67533187255</v>
      </c>
    </row>
    <row r="438" spans="1:22">
      <c r="A438" s="105">
        <v>4.4500000000000003E-4</v>
      </c>
      <c r="B438" s="7">
        <f t="shared" si="127"/>
        <v>4.4500000000000003E-4</v>
      </c>
      <c r="C438"/>
      <c r="D438"/>
      <c r="E438"/>
      <c r="F438" s="26">
        <f t="shared" si="128"/>
        <v>0</v>
      </c>
      <c r="G438" s="26">
        <f t="shared" si="129"/>
        <v>0</v>
      </c>
      <c r="H438" s="8">
        <v>0</v>
      </c>
      <c r="I438" s="8">
        <v>0</v>
      </c>
      <c r="J438" s="8">
        <v>0</v>
      </c>
      <c r="K438" s="9">
        <f t="shared" si="130"/>
        <v>0</v>
      </c>
      <c r="L438" s="9">
        <f t="shared" si="131"/>
        <v>0</v>
      </c>
      <c r="M438" s="9">
        <f t="shared" si="132"/>
        <v>0</v>
      </c>
      <c r="N438" s="9">
        <f t="shared" si="133"/>
        <v>0</v>
      </c>
      <c r="O438" s="9">
        <f t="shared" si="134"/>
        <v>0</v>
      </c>
      <c r="P438" s="8">
        <f t="shared" si="135"/>
        <v>0</v>
      </c>
      <c r="Q438" s="9">
        <f t="shared" si="136"/>
        <v>0</v>
      </c>
      <c r="R438" s="7">
        <f t="shared" si="137"/>
        <v>0</v>
      </c>
      <c r="S438" s="8">
        <f t="shared" si="138"/>
        <v>0</v>
      </c>
      <c r="T438" s="9">
        <f t="shared" si="139"/>
        <v>0</v>
      </c>
      <c r="U438" s="9">
        <f t="shared" si="140"/>
        <v>0</v>
      </c>
      <c r="V438" s="1">
        <f t="shared" si="141"/>
        <v>0</v>
      </c>
    </row>
    <row r="439" spans="1:22">
      <c r="A439" s="105">
        <v>4.46E-4</v>
      </c>
      <c r="B439" s="7">
        <f t="shared" si="127"/>
        <v>4.46E-4</v>
      </c>
      <c r="C439"/>
      <c r="D439"/>
      <c r="E439"/>
      <c r="F439" s="26">
        <f t="shared" si="128"/>
        <v>0</v>
      </c>
      <c r="G439" s="26">
        <f t="shared" si="129"/>
        <v>0</v>
      </c>
      <c r="H439" s="8">
        <v>0</v>
      </c>
      <c r="I439" s="8">
        <v>0</v>
      </c>
      <c r="J439" s="8">
        <v>0</v>
      </c>
      <c r="K439" s="9">
        <f t="shared" si="130"/>
        <v>0</v>
      </c>
      <c r="L439" s="9">
        <f t="shared" si="131"/>
        <v>0</v>
      </c>
      <c r="M439" s="9">
        <f t="shared" si="132"/>
        <v>0</v>
      </c>
      <c r="N439" s="9">
        <f t="shared" si="133"/>
        <v>0</v>
      </c>
      <c r="O439" s="9">
        <f t="shared" si="134"/>
        <v>0</v>
      </c>
      <c r="P439" s="8">
        <f t="shared" si="135"/>
        <v>0</v>
      </c>
      <c r="Q439" s="9">
        <f t="shared" si="136"/>
        <v>0</v>
      </c>
      <c r="R439" s="7">
        <f t="shared" si="137"/>
        <v>0</v>
      </c>
      <c r="S439" s="8">
        <f t="shared" si="138"/>
        <v>0</v>
      </c>
      <c r="T439" s="9">
        <f t="shared" si="139"/>
        <v>0</v>
      </c>
      <c r="U439" s="9">
        <f t="shared" si="140"/>
        <v>0</v>
      </c>
      <c r="V439" s="1">
        <f t="shared" si="141"/>
        <v>0</v>
      </c>
    </row>
    <row r="440" spans="1:22">
      <c r="A440" s="105">
        <v>4.4700000000000002E-4</v>
      </c>
      <c r="B440" s="7">
        <f t="shared" si="127"/>
        <v>8965.5176883792938</v>
      </c>
      <c r="C440" t="s">
        <v>346</v>
      </c>
      <c r="D440" t="s">
        <v>313</v>
      </c>
      <c r="E440" t="s">
        <v>347</v>
      </c>
      <c r="F440" s="26">
        <f t="shared" si="128"/>
        <v>1</v>
      </c>
      <c r="G440" s="26">
        <f t="shared" si="129"/>
        <v>1</v>
      </c>
      <c r="H440" s="8">
        <v>0</v>
      </c>
      <c r="I440" s="8">
        <v>0</v>
      </c>
      <c r="J440" s="8">
        <v>0</v>
      </c>
      <c r="K440" s="9">
        <f t="shared" si="130"/>
        <v>8965.5172413792934</v>
      </c>
      <c r="L440" s="9">
        <f t="shared" si="131"/>
        <v>0</v>
      </c>
      <c r="M440" s="9">
        <f t="shared" si="132"/>
        <v>0</v>
      </c>
      <c r="N440" s="9">
        <f t="shared" si="133"/>
        <v>0</v>
      </c>
      <c r="O440" s="9">
        <f t="shared" si="134"/>
        <v>0</v>
      </c>
      <c r="P440" s="8">
        <f t="shared" si="135"/>
        <v>0</v>
      </c>
      <c r="Q440" s="9">
        <f t="shared" si="136"/>
        <v>0</v>
      </c>
      <c r="R440" s="7">
        <f t="shared" si="137"/>
        <v>0</v>
      </c>
      <c r="S440" s="8">
        <f t="shared" si="138"/>
        <v>0</v>
      </c>
      <c r="T440" s="9">
        <f t="shared" si="139"/>
        <v>8965.5172413792934</v>
      </c>
      <c r="U440" s="9">
        <f t="shared" si="140"/>
        <v>0</v>
      </c>
      <c r="V440" s="1">
        <f t="shared" si="141"/>
        <v>8965.5172413792934</v>
      </c>
    </row>
    <row r="441" spans="1:22">
      <c r="A441" s="105">
        <v>4.4799999999999999E-4</v>
      </c>
      <c r="B441" s="7">
        <f t="shared" si="127"/>
        <v>4.4799999999999999E-4</v>
      </c>
      <c r="C441"/>
      <c r="D441"/>
      <c r="E441"/>
      <c r="F441" s="26">
        <f t="shared" si="128"/>
        <v>0</v>
      </c>
      <c r="G441" s="26">
        <f t="shared" si="129"/>
        <v>0</v>
      </c>
      <c r="H441" s="8">
        <v>0</v>
      </c>
      <c r="I441" s="8">
        <v>0</v>
      </c>
      <c r="J441" s="8">
        <v>0</v>
      </c>
      <c r="K441" s="9">
        <f t="shared" si="130"/>
        <v>0</v>
      </c>
      <c r="L441" s="9">
        <f t="shared" si="131"/>
        <v>0</v>
      </c>
      <c r="M441" s="9">
        <f t="shared" si="132"/>
        <v>0</v>
      </c>
      <c r="N441" s="9">
        <f t="shared" si="133"/>
        <v>0</v>
      </c>
      <c r="O441" s="9">
        <f t="shared" si="134"/>
        <v>0</v>
      </c>
      <c r="P441" s="8">
        <f t="shared" si="135"/>
        <v>0</v>
      </c>
      <c r="Q441" s="9">
        <f t="shared" si="136"/>
        <v>0</v>
      </c>
      <c r="R441" s="7">
        <f t="shared" si="137"/>
        <v>0</v>
      </c>
      <c r="S441" s="8">
        <f t="shared" si="138"/>
        <v>0</v>
      </c>
      <c r="T441" s="9">
        <f t="shared" si="139"/>
        <v>0</v>
      </c>
      <c r="U441" s="9">
        <f t="shared" si="140"/>
        <v>0</v>
      </c>
      <c r="V441" s="1">
        <f t="shared" si="141"/>
        <v>0</v>
      </c>
    </row>
    <row r="442" spans="1:22">
      <c r="A442" s="105">
        <v>4.4900000000000002E-4</v>
      </c>
      <c r="B442" s="7">
        <f t="shared" si="127"/>
        <v>7632.4190833331468</v>
      </c>
      <c r="C442" t="s">
        <v>64</v>
      </c>
      <c r="D442" t="s">
        <v>313</v>
      </c>
      <c r="E442" t="s">
        <v>118</v>
      </c>
      <c r="F442" s="26">
        <f t="shared" si="128"/>
        <v>1</v>
      </c>
      <c r="G442" s="26">
        <f t="shared" si="129"/>
        <v>1</v>
      </c>
      <c r="H442" s="8">
        <v>0</v>
      </c>
      <c r="I442" s="8">
        <v>0</v>
      </c>
      <c r="J442" s="8">
        <v>0</v>
      </c>
      <c r="K442" s="9">
        <f t="shared" si="130"/>
        <v>7632.4186343331467</v>
      </c>
      <c r="L442" s="9">
        <f t="shared" si="131"/>
        <v>0</v>
      </c>
      <c r="M442" s="9">
        <f t="shared" si="132"/>
        <v>0</v>
      </c>
      <c r="N442" s="9">
        <f t="shared" si="133"/>
        <v>0</v>
      </c>
      <c r="O442" s="9">
        <f t="shared" si="134"/>
        <v>0</v>
      </c>
      <c r="P442" s="8">
        <f t="shared" si="135"/>
        <v>0</v>
      </c>
      <c r="Q442" s="9">
        <f t="shared" si="136"/>
        <v>0</v>
      </c>
      <c r="R442" s="7">
        <f t="shared" si="137"/>
        <v>0</v>
      </c>
      <c r="S442" s="8">
        <f t="shared" si="138"/>
        <v>0</v>
      </c>
      <c r="T442" s="9">
        <f t="shared" si="139"/>
        <v>7632.4186343331467</v>
      </c>
      <c r="U442" s="9">
        <f t="shared" si="140"/>
        <v>0</v>
      </c>
      <c r="V442" s="1">
        <f t="shared" si="141"/>
        <v>7632.4186343331467</v>
      </c>
    </row>
    <row r="443" spans="1:22">
      <c r="A443" s="105">
        <v>4.4999999999999999E-4</v>
      </c>
      <c r="B443" s="7">
        <f t="shared" si="127"/>
        <v>4.4999999999999999E-4</v>
      </c>
      <c r="C443"/>
      <c r="D443"/>
      <c r="E443"/>
      <c r="F443" s="26">
        <f t="shared" si="128"/>
        <v>0</v>
      </c>
      <c r="G443" s="26">
        <f t="shared" si="129"/>
        <v>0</v>
      </c>
      <c r="H443" s="8">
        <v>0</v>
      </c>
      <c r="I443" s="8">
        <v>0</v>
      </c>
      <c r="J443" s="8">
        <v>0</v>
      </c>
      <c r="K443" s="9">
        <f t="shared" si="130"/>
        <v>0</v>
      </c>
      <c r="L443" s="9">
        <f t="shared" si="131"/>
        <v>0</v>
      </c>
      <c r="M443" s="9">
        <f t="shared" si="132"/>
        <v>0</v>
      </c>
      <c r="N443" s="9">
        <f t="shared" si="133"/>
        <v>0</v>
      </c>
      <c r="O443" s="9">
        <f t="shared" si="134"/>
        <v>0</v>
      </c>
      <c r="P443" s="8">
        <f t="shared" si="135"/>
        <v>0</v>
      </c>
      <c r="Q443" s="9">
        <f t="shared" si="136"/>
        <v>0</v>
      </c>
      <c r="R443" s="7">
        <f t="shared" si="137"/>
        <v>0</v>
      </c>
      <c r="S443" s="8">
        <f t="shared" si="138"/>
        <v>0</v>
      </c>
      <c r="T443" s="9">
        <f t="shared" si="139"/>
        <v>0</v>
      </c>
      <c r="U443" s="9">
        <f t="shared" si="140"/>
        <v>0</v>
      </c>
      <c r="V443" s="1">
        <f t="shared" si="141"/>
        <v>0</v>
      </c>
    </row>
    <row r="444" spans="1:22">
      <c r="A444" s="105">
        <v>4.5100000000000001E-4</v>
      </c>
      <c r="B444" s="7">
        <f t="shared" si="127"/>
        <v>4.5100000000000001E-4</v>
      </c>
      <c r="C444"/>
      <c r="D444"/>
      <c r="E444"/>
      <c r="F444" s="26">
        <f t="shared" si="128"/>
        <v>0</v>
      </c>
      <c r="G444" s="26">
        <f t="shared" si="129"/>
        <v>0</v>
      </c>
      <c r="H444" s="8">
        <v>0</v>
      </c>
      <c r="I444" s="8">
        <v>0</v>
      </c>
      <c r="J444" s="8">
        <v>0</v>
      </c>
      <c r="K444" s="9">
        <f t="shared" si="130"/>
        <v>0</v>
      </c>
      <c r="L444" s="9">
        <f t="shared" si="131"/>
        <v>0</v>
      </c>
      <c r="M444" s="9">
        <f t="shared" si="132"/>
        <v>0</v>
      </c>
      <c r="N444" s="9">
        <f t="shared" si="133"/>
        <v>0</v>
      </c>
      <c r="O444" s="9">
        <f t="shared" si="134"/>
        <v>0</v>
      </c>
      <c r="P444" s="8">
        <f t="shared" si="135"/>
        <v>0</v>
      </c>
      <c r="Q444" s="9">
        <f t="shared" si="136"/>
        <v>0</v>
      </c>
      <c r="R444" s="7">
        <f t="shared" si="137"/>
        <v>0</v>
      </c>
      <c r="S444" s="8">
        <f t="shared" si="138"/>
        <v>0</v>
      </c>
      <c r="T444" s="9">
        <f t="shared" si="139"/>
        <v>0</v>
      </c>
      <c r="U444" s="9">
        <f t="shared" si="140"/>
        <v>0</v>
      </c>
      <c r="V444" s="1">
        <f t="shared" si="141"/>
        <v>0</v>
      </c>
    </row>
    <row r="445" spans="1:22">
      <c r="A445" s="105">
        <v>4.5199999999999998E-4</v>
      </c>
      <c r="B445" s="7">
        <f t="shared" si="127"/>
        <v>4.5199999999999998E-4</v>
      </c>
      <c r="C445"/>
      <c r="D445"/>
      <c r="E445"/>
      <c r="F445" s="26">
        <f t="shared" si="128"/>
        <v>0</v>
      </c>
      <c r="G445" s="26">
        <f t="shared" si="129"/>
        <v>0</v>
      </c>
      <c r="H445" s="8">
        <v>0</v>
      </c>
      <c r="I445" s="8">
        <v>0</v>
      </c>
      <c r="J445" s="8">
        <v>0</v>
      </c>
      <c r="K445" s="9">
        <f t="shared" si="130"/>
        <v>0</v>
      </c>
      <c r="L445" s="9">
        <f t="shared" si="131"/>
        <v>0</v>
      </c>
      <c r="M445" s="9">
        <f t="shared" si="132"/>
        <v>0</v>
      </c>
      <c r="N445" s="9">
        <f t="shared" ref="N445:N476" si="142">IF(ISERROR(VLOOKUP($C445,_Tri6,5,FALSE)),0,(VLOOKUP($C445,_Tri6,5,FALSE)))</f>
        <v>0</v>
      </c>
      <c r="O445" s="9">
        <f t="shared" si="134"/>
        <v>0</v>
      </c>
      <c r="P445" s="8">
        <f t="shared" si="135"/>
        <v>0</v>
      </c>
      <c r="Q445" s="9">
        <f t="shared" si="136"/>
        <v>0</v>
      </c>
      <c r="R445" s="7">
        <f t="shared" si="137"/>
        <v>0</v>
      </c>
      <c r="S445" s="8">
        <f t="shared" si="138"/>
        <v>0</v>
      </c>
      <c r="T445" s="9">
        <f t="shared" si="139"/>
        <v>0</v>
      </c>
      <c r="U445" s="9">
        <f t="shared" si="140"/>
        <v>0</v>
      </c>
      <c r="V445" s="1">
        <f t="shared" si="141"/>
        <v>0</v>
      </c>
    </row>
    <row r="446" spans="1:22">
      <c r="A446" s="105">
        <v>4.5300000000000001E-4</v>
      </c>
      <c r="B446" s="7">
        <f t="shared" si="127"/>
        <v>4.5300000000000001E-4</v>
      </c>
      <c r="C446"/>
      <c r="D446"/>
      <c r="E446"/>
      <c r="F446" s="26">
        <f t="shared" si="128"/>
        <v>0</v>
      </c>
      <c r="G446" s="26">
        <f t="shared" si="129"/>
        <v>0</v>
      </c>
      <c r="H446" s="8">
        <v>0</v>
      </c>
      <c r="I446" s="8">
        <v>0</v>
      </c>
      <c r="J446" s="8">
        <v>0</v>
      </c>
      <c r="K446" s="9">
        <f t="shared" si="130"/>
        <v>0</v>
      </c>
      <c r="L446" s="9">
        <f t="shared" si="131"/>
        <v>0</v>
      </c>
      <c r="M446" s="9">
        <f t="shared" si="132"/>
        <v>0</v>
      </c>
      <c r="N446" s="9">
        <f t="shared" si="142"/>
        <v>0</v>
      </c>
      <c r="O446" s="9">
        <f t="shared" si="134"/>
        <v>0</v>
      </c>
      <c r="P446" s="8">
        <f t="shared" si="135"/>
        <v>0</v>
      </c>
      <c r="Q446" s="9">
        <f t="shared" si="136"/>
        <v>0</v>
      </c>
      <c r="R446" s="7">
        <f t="shared" si="137"/>
        <v>0</v>
      </c>
      <c r="S446" s="8">
        <f t="shared" si="138"/>
        <v>0</v>
      </c>
      <c r="T446" s="9">
        <f t="shared" si="139"/>
        <v>0</v>
      </c>
      <c r="U446" s="9">
        <f t="shared" si="140"/>
        <v>0</v>
      </c>
      <c r="V446" s="1">
        <f t="shared" si="141"/>
        <v>0</v>
      </c>
    </row>
    <row r="447" spans="1:22">
      <c r="A447" s="105">
        <v>4.5400000000000003E-4</v>
      </c>
      <c r="B447" s="7">
        <f t="shared" si="127"/>
        <v>4.5400000000000003E-4</v>
      </c>
      <c r="C447"/>
      <c r="D447"/>
      <c r="E447"/>
      <c r="F447" s="26">
        <f t="shared" si="128"/>
        <v>0</v>
      </c>
      <c r="G447" s="26">
        <f t="shared" si="129"/>
        <v>0</v>
      </c>
      <c r="H447" s="8">
        <v>0</v>
      </c>
      <c r="I447" s="8">
        <v>0</v>
      </c>
      <c r="J447" s="8">
        <v>0</v>
      </c>
      <c r="K447" s="9">
        <f t="shared" si="130"/>
        <v>0</v>
      </c>
      <c r="L447" s="9">
        <f t="shared" si="131"/>
        <v>0</v>
      </c>
      <c r="M447" s="9">
        <f t="shared" si="132"/>
        <v>0</v>
      </c>
      <c r="N447" s="9">
        <f t="shared" si="142"/>
        <v>0</v>
      </c>
      <c r="O447" s="9">
        <f t="shared" si="134"/>
        <v>0</v>
      </c>
      <c r="P447" s="8">
        <f t="shared" si="135"/>
        <v>0</v>
      </c>
      <c r="Q447" s="9">
        <f t="shared" si="136"/>
        <v>0</v>
      </c>
      <c r="R447" s="7">
        <f t="shared" si="137"/>
        <v>0</v>
      </c>
      <c r="S447" s="8">
        <f t="shared" si="138"/>
        <v>0</v>
      </c>
      <c r="T447" s="9">
        <f t="shared" si="139"/>
        <v>0</v>
      </c>
      <c r="U447" s="9">
        <f t="shared" si="140"/>
        <v>0</v>
      </c>
      <c r="V447" s="1">
        <f t="shared" si="141"/>
        <v>0</v>
      </c>
    </row>
    <row r="448" spans="1:22">
      <c r="A448" s="105">
        <v>4.55E-4</v>
      </c>
      <c r="B448" s="7">
        <f t="shared" si="127"/>
        <v>4.55E-4</v>
      </c>
      <c r="C448"/>
      <c r="D448"/>
      <c r="E448"/>
      <c r="F448" s="26">
        <f t="shared" si="128"/>
        <v>0</v>
      </c>
      <c r="G448" s="26">
        <f t="shared" si="129"/>
        <v>0</v>
      </c>
      <c r="H448" s="8">
        <v>0</v>
      </c>
      <c r="I448" s="8">
        <v>0</v>
      </c>
      <c r="J448" s="8">
        <v>0</v>
      </c>
      <c r="K448" s="9">
        <f t="shared" si="130"/>
        <v>0</v>
      </c>
      <c r="L448" s="9">
        <f t="shared" si="131"/>
        <v>0</v>
      </c>
      <c r="M448" s="9">
        <f t="shared" si="132"/>
        <v>0</v>
      </c>
      <c r="N448" s="9">
        <f t="shared" si="142"/>
        <v>0</v>
      </c>
      <c r="O448" s="9">
        <f t="shared" si="134"/>
        <v>0</v>
      </c>
      <c r="P448" s="8">
        <f t="shared" si="135"/>
        <v>0</v>
      </c>
      <c r="Q448" s="9">
        <f t="shared" si="136"/>
        <v>0</v>
      </c>
      <c r="R448" s="7">
        <f t="shared" si="137"/>
        <v>0</v>
      </c>
      <c r="S448" s="8">
        <f t="shared" si="138"/>
        <v>0</v>
      </c>
      <c r="T448" s="9">
        <f t="shared" si="139"/>
        <v>0</v>
      </c>
      <c r="U448" s="9">
        <f t="shared" si="140"/>
        <v>0</v>
      </c>
      <c r="V448" s="1">
        <f t="shared" si="141"/>
        <v>0</v>
      </c>
    </row>
    <row r="449" spans="1:22">
      <c r="A449" s="105">
        <v>4.5600000000000003E-4</v>
      </c>
      <c r="B449" s="7">
        <f t="shared" si="127"/>
        <v>6404.7341592915545</v>
      </c>
      <c r="C449" t="s">
        <v>55</v>
      </c>
      <c r="D449" t="s">
        <v>313</v>
      </c>
      <c r="E449" t="s">
        <v>118</v>
      </c>
      <c r="F449" s="26">
        <f t="shared" si="128"/>
        <v>2</v>
      </c>
      <c r="G449" s="26">
        <f t="shared" si="129"/>
        <v>2</v>
      </c>
      <c r="H449" s="8">
        <v>0</v>
      </c>
      <c r="I449" s="8">
        <v>0</v>
      </c>
      <c r="J449" s="8">
        <v>0</v>
      </c>
      <c r="K449" s="9">
        <f t="shared" si="130"/>
        <v>2204.2019904165072</v>
      </c>
      <c r="L449" s="9">
        <f t="shared" si="131"/>
        <v>0</v>
      </c>
      <c r="M449" s="9">
        <f t="shared" si="132"/>
        <v>0</v>
      </c>
      <c r="N449" s="9">
        <f t="shared" si="142"/>
        <v>0</v>
      </c>
      <c r="O449" s="9">
        <f t="shared" si="134"/>
        <v>4200.5317128750476</v>
      </c>
      <c r="P449" s="8">
        <f t="shared" si="135"/>
        <v>0</v>
      </c>
      <c r="Q449" s="9">
        <f t="shared" si="136"/>
        <v>0</v>
      </c>
      <c r="R449" s="7">
        <f t="shared" si="137"/>
        <v>0</v>
      </c>
      <c r="S449" s="8">
        <f t="shared" si="138"/>
        <v>0</v>
      </c>
      <c r="T449" s="9">
        <f t="shared" si="139"/>
        <v>4200.5317128750476</v>
      </c>
      <c r="U449" s="9">
        <f t="shared" si="140"/>
        <v>2204.2019904165072</v>
      </c>
      <c r="V449" s="1">
        <f t="shared" si="141"/>
        <v>6404.7337032915548</v>
      </c>
    </row>
    <row r="450" spans="1:22">
      <c r="A450" s="105">
        <v>4.57E-4</v>
      </c>
      <c r="B450" s="7">
        <f t="shared" si="127"/>
        <v>4.57E-4</v>
      </c>
      <c r="C450"/>
      <c r="D450"/>
      <c r="E450"/>
      <c r="F450" s="26">
        <f t="shared" si="128"/>
        <v>0</v>
      </c>
      <c r="G450" s="26">
        <f t="shared" si="129"/>
        <v>0</v>
      </c>
      <c r="H450" s="8">
        <v>0</v>
      </c>
      <c r="I450" s="8">
        <v>0</v>
      </c>
      <c r="J450" s="8">
        <v>0</v>
      </c>
      <c r="K450" s="9">
        <f t="shared" si="130"/>
        <v>0</v>
      </c>
      <c r="L450" s="9">
        <f t="shared" si="131"/>
        <v>0</v>
      </c>
      <c r="M450" s="9">
        <f t="shared" si="132"/>
        <v>0</v>
      </c>
      <c r="N450" s="9">
        <f t="shared" si="142"/>
        <v>0</v>
      </c>
      <c r="O450" s="9">
        <f t="shared" si="134"/>
        <v>0</v>
      </c>
      <c r="P450" s="8">
        <f t="shared" si="135"/>
        <v>0</v>
      </c>
      <c r="Q450" s="9">
        <f t="shared" si="136"/>
        <v>0</v>
      </c>
      <c r="R450" s="7">
        <f t="shared" si="137"/>
        <v>0</v>
      </c>
      <c r="S450" s="8">
        <f t="shared" si="138"/>
        <v>0</v>
      </c>
      <c r="T450" s="9">
        <f t="shared" si="139"/>
        <v>0</v>
      </c>
      <c r="U450" s="9">
        <f t="shared" si="140"/>
        <v>0</v>
      </c>
      <c r="V450" s="1">
        <f t="shared" si="141"/>
        <v>0</v>
      </c>
    </row>
    <row r="451" spans="1:22">
      <c r="A451" s="105">
        <v>4.5800000000000002E-4</v>
      </c>
      <c r="B451" s="7">
        <f t="shared" si="127"/>
        <v>9859.8520655844532</v>
      </c>
      <c r="C451" t="s">
        <v>355</v>
      </c>
      <c r="D451" t="s">
        <v>313</v>
      </c>
      <c r="E451" t="s">
        <v>307</v>
      </c>
      <c r="F451" s="26">
        <f t="shared" si="128"/>
        <v>1</v>
      </c>
      <c r="G451" s="26">
        <f t="shared" si="129"/>
        <v>1</v>
      </c>
      <c r="H451" s="8">
        <v>0</v>
      </c>
      <c r="I451" s="8">
        <v>0</v>
      </c>
      <c r="J451" s="8">
        <v>0</v>
      </c>
      <c r="K451" s="9">
        <f t="shared" si="130"/>
        <v>9859.8516075844527</v>
      </c>
      <c r="L451" s="9">
        <f t="shared" si="131"/>
        <v>0</v>
      </c>
      <c r="M451" s="9">
        <f t="shared" si="132"/>
        <v>0</v>
      </c>
      <c r="N451" s="9">
        <f t="shared" si="142"/>
        <v>0</v>
      </c>
      <c r="O451" s="9">
        <f t="shared" si="134"/>
        <v>0</v>
      </c>
      <c r="P451" s="8">
        <f t="shared" si="135"/>
        <v>0</v>
      </c>
      <c r="Q451" s="9">
        <f t="shared" si="136"/>
        <v>0</v>
      </c>
      <c r="R451" s="7">
        <f t="shared" si="137"/>
        <v>0</v>
      </c>
      <c r="S451" s="8">
        <f t="shared" si="138"/>
        <v>0</v>
      </c>
      <c r="T451" s="9">
        <f t="shared" si="139"/>
        <v>9859.8516075844527</v>
      </c>
      <c r="U451" s="9">
        <f t="shared" si="140"/>
        <v>0</v>
      </c>
      <c r="V451" s="1">
        <f t="shared" si="141"/>
        <v>9859.8516075844527</v>
      </c>
    </row>
    <row r="452" spans="1:22">
      <c r="A452" s="105">
        <v>4.5899999999999999E-4</v>
      </c>
      <c r="B452" s="7">
        <f t="shared" si="127"/>
        <v>9859.8520665844535</v>
      </c>
      <c r="C452" t="s">
        <v>355</v>
      </c>
      <c r="D452" t="s">
        <v>313</v>
      </c>
      <c r="E452" t="s">
        <v>307</v>
      </c>
      <c r="F452" s="26">
        <f t="shared" si="128"/>
        <v>1</v>
      </c>
      <c r="G452" s="26">
        <f t="shared" si="129"/>
        <v>1</v>
      </c>
      <c r="H452" s="8">
        <v>0</v>
      </c>
      <c r="I452" s="8">
        <v>0</v>
      </c>
      <c r="J452" s="8">
        <v>0</v>
      </c>
      <c r="K452" s="9">
        <f t="shared" si="130"/>
        <v>9859.8516075844527</v>
      </c>
      <c r="L452" s="9">
        <f t="shared" si="131"/>
        <v>0</v>
      </c>
      <c r="M452" s="9">
        <f t="shared" si="132"/>
        <v>0</v>
      </c>
      <c r="N452" s="9">
        <f t="shared" si="142"/>
        <v>0</v>
      </c>
      <c r="O452" s="9">
        <f t="shared" si="134"/>
        <v>0</v>
      </c>
      <c r="P452" s="8">
        <f t="shared" si="135"/>
        <v>0</v>
      </c>
      <c r="Q452" s="9">
        <f t="shared" si="136"/>
        <v>0</v>
      </c>
      <c r="R452" s="7">
        <f t="shared" si="137"/>
        <v>0</v>
      </c>
      <c r="S452" s="8">
        <f t="shared" si="138"/>
        <v>0</v>
      </c>
      <c r="T452" s="9">
        <f t="shared" si="139"/>
        <v>9859.8516075844527</v>
      </c>
      <c r="U452" s="9">
        <f t="shared" si="140"/>
        <v>0</v>
      </c>
      <c r="V452" s="1">
        <f t="shared" si="141"/>
        <v>9859.8516075844527</v>
      </c>
    </row>
    <row r="453" spans="1:22">
      <c r="A453" s="105">
        <v>4.6000000000000001E-4</v>
      </c>
      <c r="B453" s="7">
        <f t="shared" si="127"/>
        <v>7642.1729839616582</v>
      </c>
      <c r="C453" t="s">
        <v>356</v>
      </c>
      <c r="D453" t="s">
        <v>313</v>
      </c>
      <c r="E453" t="e">
        <v>#N/A</v>
      </c>
      <c r="F453" s="26">
        <f t="shared" si="128"/>
        <v>1</v>
      </c>
      <c r="G453" s="26">
        <f t="shared" si="129"/>
        <v>1</v>
      </c>
      <c r="H453" s="8">
        <v>0</v>
      </c>
      <c r="I453" s="8">
        <v>0</v>
      </c>
      <c r="J453" s="8">
        <v>0</v>
      </c>
      <c r="K453" s="9">
        <f t="shared" si="130"/>
        <v>7642.172523961658</v>
      </c>
      <c r="L453" s="9">
        <f t="shared" si="131"/>
        <v>0</v>
      </c>
      <c r="M453" s="9">
        <f t="shared" si="132"/>
        <v>0</v>
      </c>
      <c r="N453" s="9">
        <f t="shared" si="142"/>
        <v>0</v>
      </c>
      <c r="O453" s="9">
        <f t="shared" si="134"/>
        <v>0</v>
      </c>
      <c r="P453" s="8">
        <f t="shared" si="135"/>
        <v>0</v>
      </c>
      <c r="Q453" s="9">
        <f t="shared" si="136"/>
        <v>0</v>
      </c>
      <c r="R453" s="7">
        <f t="shared" si="137"/>
        <v>0</v>
      </c>
      <c r="S453" s="8">
        <f t="shared" si="138"/>
        <v>0</v>
      </c>
      <c r="T453" s="9">
        <f t="shared" si="139"/>
        <v>7642.172523961658</v>
      </c>
      <c r="U453" s="9">
        <f t="shared" si="140"/>
        <v>0</v>
      </c>
      <c r="V453" s="1">
        <f t="shared" si="141"/>
        <v>7642.172523961658</v>
      </c>
    </row>
    <row r="454" spans="1:22">
      <c r="A454" s="105">
        <v>4.6099999999999998E-4</v>
      </c>
      <c r="B454" s="7">
        <f t="shared" si="127"/>
        <v>4.6099999999999998E-4</v>
      </c>
      <c r="C454"/>
      <c r="D454"/>
      <c r="E454"/>
      <c r="F454" s="26">
        <f t="shared" si="128"/>
        <v>0</v>
      </c>
      <c r="G454" s="26">
        <f t="shared" si="129"/>
        <v>0</v>
      </c>
      <c r="H454" s="8">
        <v>0</v>
      </c>
      <c r="I454" s="8">
        <v>0</v>
      </c>
      <c r="J454" s="8">
        <v>0</v>
      </c>
      <c r="K454" s="9">
        <f t="shared" si="130"/>
        <v>0</v>
      </c>
      <c r="L454" s="9">
        <f t="shared" si="131"/>
        <v>0</v>
      </c>
      <c r="M454" s="9">
        <f t="shared" si="132"/>
        <v>0</v>
      </c>
      <c r="N454" s="9">
        <f t="shared" si="142"/>
        <v>0</v>
      </c>
      <c r="O454" s="9">
        <f t="shared" si="134"/>
        <v>0</v>
      </c>
      <c r="P454" s="8">
        <f t="shared" si="135"/>
        <v>0</v>
      </c>
      <c r="Q454" s="9">
        <f t="shared" si="136"/>
        <v>0</v>
      </c>
      <c r="R454" s="7">
        <f t="shared" si="137"/>
        <v>0</v>
      </c>
      <c r="S454" s="8">
        <f t="shared" si="138"/>
        <v>0</v>
      </c>
      <c r="T454" s="9">
        <f t="shared" si="139"/>
        <v>0</v>
      </c>
      <c r="U454" s="9">
        <f t="shared" si="140"/>
        <v>0</v>
      </c>
      <c r="V454" s="1">
        <f t="shared" si="141"/>
        <v>0</v>
      </c>
    </row>
    <row r="455" spans="1:22">
      <c r="A455" s="105">
        <v>4.6200000000000001E-4</v>
      </c>
      <c r="B455" s="7">
        <f t="shared" si="127"/>
        <v>4.6200000000000001E-4</v>
      </c>
      <c r="C455"/>
      <c r="D455"/>
      <c r="E455"/>
      <c r="F455" s="26">
        <f t="shared" si="128"/>
        <v>0</v>
      </c>
      <c r="G455" s="26">
        <f t="shared" si="129"/>
        <v>0</v>
      </c>
      <c r="H455" s="8">
        <v>0</v>
      </c>
      <c r="I455" s="8">
        <v>0</v>
      </c>
      <c r="J455" s="8">
        <v>0</v>
      </c>
      <c r="K455" s="9">
        <f t="shared" si="130"/>
        <v>0</v>
      </c>
      <c r="L455" s="9">
        <f t="shared" si="131"/>
        <v>0</v>
      </c>
      <c r="M455" s="9">
        <f t="shared" si="132"/>
        <v>0</v>
      </c>
      <c r="N455" s="9">
        <f t="shared" si="142"/>
        <v>0</v>
      </c>
      <c r="O455" s="9">
        <f t="shared" si="134"/>
        <v>0</v>
      </c>
      <c r="P455" s="8">
        <f t="shared" si="135"/>
        <v>0</v>
      </c>
      <c r="Q455" s="9">
        <f t="shared" si="136"/>
        <v>0</v>
      </c>
      <c r="R455" s="7">
        <f t="shared" si="137"/>
        <v>0</v>
      </c>
      <c r="S455" s="8">
        <f t="shared" si="138"/>
        <v>0</v>
      </c>
      <c r="T455" s="9">
        <f t="shared" si="139"/>
        <v>0</v>
      </c>
      <c r="U455" s="9">
        <f t="shared" si="140"/>
        <v>0</v>
      </c>
      <c r="V455" s="1">
        <f t="shared" si="141"/>
        <v>0</v>
      </c>
    </row>
    <row r="456" spans="1:22">
      <c r="A456" s="105">
        <v>4.6300000000000003E-4</v>
      </c>
      <c r="B456" s="7">
        <f t="shared" si="127"/>
        <v>4.6300000000000003E-4</v>
      </c>
      <c r="C456"/>
      <c r="D456"/>
      <c r="E456"/>
      <c r="F456" s="26">
        <f t="shared" si="128"/>
        <v>0</v>
      </c>
      <c r="G456" s="26">
        <f t="shared" si="129"/>
        <v>0</v>
      </c>
      <c r="H456" s="8">
        <v>0</v>
      </c>
      <c r="I456" s="8">
        <v>0</v>
      </c>
      <c r="J456" s="8">
        <v>0</v>
      </c>
      <c r="K456" s="9">
        <f t="shared" si="130"/>
        <v>0</v>
      </c>
      <c r="L456" s="9">
        <f t="shared" si="131"/>
        <v>0</v>
      </c>
      <c r="M456" s="9">
        <f t="shared" si="132"/>
        <v>0</v>
      </c>
      <c r="N456" s="9">
        <f t="shared" si="142"/>
        <v>0</v>
      </c>
      <c r="O456" s="9">
        <f t="shared" si="134"/>
        <v>0</v>
      </c>
      <c r="P456" s="8">
        <f t="shared" si="135"/>
        <v>0</v>
      </c>
      <c r="Q456" s="9">
        <f t="shared" si="136"/>
        <v>0</v>
      </c>
      <c r="R456" s="7">
        <f t="shared" si="137"/>
        <v>0</v>
      </c>
      <c r="S456" s="8">
        <f t="shared" si="138"/>
        <v>0</v>
      </c>
      <c r="T456" s="9">
        <f t="shared" si="139"/>
        <v>0</v>
      </c>
      <c r="U456" s="9">
        <f t="shared" si="140"/>
        <v>0</v>
      </c>
      <c r="V456" s="1">
        <f t="shared" si="141"/>
        <v>0</v>
      </c>
    </row>
    <row r="457" spans="1:22">
      <c r="A457" s="105">
        <v>4.64E-4</v>
      </c>
      <c r="B457" s="7">
        <f t="shared" si="127"/>
        <v>4.64E-4</v>
      </c>
      <c r="C457"/>
      <c r="D457"/>
      <c r="E457"/>
      <c r="F457" s="26">
        <f t="shared" si="128"/>
        <v>0</v>
      </c>
      <c r="G457" s="26">
        <f t="shared" si="129"/>
        <v>0</v>
      </c>
      <c r="H457" s="8">
        <v>0</v>
      </c>
      <c r="I457" s="8">
        <v>0</v>
      </c>
      <c r="J457" s="8">
        <v>0</v>
      </c>
      <c r="K457" s="9">
        <f t="shared" si="130"/>
        <v>0</v>
      </c>
      <c r="L457" s="9">
        <f t="shared" si="131"/>
        <v>0</v>
      </c>
      <c r="M457" s="9">
        <f t="shared" si="132"/>
        <v>0</v>
      </c>
      <c r="N457" s="9">
        <f t="shared" si="142"/>
        <v>0</v>
      </c>
      <c r="O457" s="9">
        <f t="shared" si="134"/>
        <v>0</v>
      </c>
      <c r="P457" s="8">
        <f t="shared" si="135"/>
        <v>0</v>
      </c>
      <c r="Q457" s="9">
        <f t="shared" si="136"/>
        <v>0</v>
      </c>
      <c r="R457" s="7">
        <f t="shared" si="137"/>
        <v>0</v>
      </c>
      <c r="S457" s="8">
        <f t="shared" si="138"/>
        <v>0</v>
      </c>
      <c r="T457" s="9">
        <f t="shared" si="139"/>
        <v>0</v>
      </c>
      <c r="U457" s="9">
        <f t="shared" si="140"/>
        <v>0</v>
      </c>
      <c r="V457" s="1">
        <f t="shared" si="141"/>
        <v>0</v>
      </c>
    </row>
    <row r="458" spans="1:22">
      <c r="A458" s="105">
        <v>4.6500000000000003E-4</v>
      </c>
      <c r="B458" s="7">
        <f t="shared" si="127"/>
        <v>4.6500000000000003E-4</v>
      </c>
      <c r="C458"/>
      <c r="D458"/>
      <c r="E458"/>
      <c r="F458" s="26">
        <f t="shared" si="128"/>
        <v>0</v>
      </c>
      <c r="G458" s="26">
        <f t="shared" si="129"/>
        <v>0</v>
      </c>
      <c r="H458" s="8">
        <v>0</v>
      </c>
      <c r="I458" s="8">
        <v>0</v>
      </c>
      <c r="J458" s="8">
        <v>0</v>
      </c>
      <c r="K458" s="9">
        <f t="shared" si="130"/>
        <v>0</v>
      </c>
      <c r="L458" s="9">
        <f t="shared" si="131"/>
        <v>0</v>
      </c>
      <c r="M458" s="9">
        <f t="shared" si="132"/>
        <v>0</v>
      </c>
      <c r="N458" s="9">
        <f t="shared" si="142"/>
        <v>0</v>
      </c>
      <c r="O458" s="9">
        <f t="shared" si="134"/>
        <v>0</v>
      </c>
      <c r="P458" s="8">
        <f t="shared" si="135"/>
        <v>0</v>
      </c>
      <c r="Q458" s="9">
        <f t="shared" si="136"/>
        <v>0</v>
      </c>
      <c r="R458" s="7">
        <f t="shared" si="137"/>
        <v>0</v>
      </c>
      <c r="S458" s="8">
        <f t="shared" si="138"/>
        <v>0</v>
      </c>
      <c r="T458" s="9">
        <f t="shared" si="139"/>
        <v>0</v>
      </c>
      <c r="U458" s="9">
        <f t="shared" si="140"/>
        <v>0</v>
      </c>
      <c r="V458" s="1">
        <f t="shared" si="141"/>
        <v>0</v>
      </c>
    </row>
    <row r="459" spans="1:22">
      <c r="A459" s="105">
        <v>4.66E-4</v>
      </c>
      <c r="B459" s="7">
        <f t="shared" si="127"/>
        <v>4.66E-4</v>
      </c>
      <c r="C459"/>
      <c r="D459"/>
      <c r="E459"/>
      <c r="F459" s="26">
        <f t="shared" si="128"/>
        <v>0</v>
      </c>
      <c r="G459" s="26">
        <f t="shared" si="129"/>
        <v>0</v>
      </c>
      <c r="H459" s="8">
        <v>0</v>
      </c>
      <c r="I459" s="8">
        <v>0</v>
      </c>
      <c r="J459" s="8">
        <v>0</v>
      </c>
      <c r="K459" s="9">
        <f t="shared" si="130"/>
        <v>0</v>
      </c>
      <c r="L459" s="9">
        <f t="shared" si="131"/>
        <v>0</v>
      </c>
      <c r="M459" s="9">
        <f t="shared" si="132"/>
        <v>0</v>
      </c>
      <c r="N459" s="9">
        <f t="shared" si="142"/>
        <v>0</v>
      </c>
      <c r="O459" s="9">
        <f t="shared" si="134"/>
        <v>0</v>
      </c>
      <c r="P459" s="8">
        <f t="shared" si="135"/>
        <v>0</v>
      </c>
      <c r="Q459" s="9">
        <f t="shared" si="136"/>
        <v>0</v>
      </c>
      <c r="R459" s="7">
        <f t="shared" si="137"/>
        <v>0</v>
      </c>
      <c r="S459" s="8">
        <f t="shared" si="138"/>
        <v>0</v>
      </c>
      <c r="T459" s="9">
        <f t="shared" si="139"/>
        <v>0</v>
      </c>
      <c r="U459" s="9">
        <f t="shared" si="140"/>
        <v>0</v>
      </c>
      <c r="V459" s="1">
        <f t="shared" si="141"/>
        <v>0</v>
      </c>
    </row>
    <row r="460" spans="1:22">
      <c r="A460" s="105">
        <v>4.6700000000000002E-4</v>
      </c>
      <c r="B460" s="7">
        <f t="shared" si="127"/>
        <v>4.6700000000000002E-4</v>
      </c>
      <c r="C460"/>
      <c r="D460"/>
      <c r="E460"/>
      <c r="F460" s="26">
        <f t="shared" si="128"/>
        <v>0</v>
      </c>
      <c r="G460" s="26">
        <f t="shared" si="129"/>
        <v>0</v>
      </c>
      <c r="H460" s="8">
        <v>0</v>
      </c>
      <c r="I460" s="8">
        <v>0</v>
      </c>
      <c r="J460" s="8">
        <v>0</v>
      </c>
      <c r="K460" s="9">
        <f t="shared" si="130"/>
        <v>0</v>
      </c>
      <c r="L460" s="9">
        <f t="shared" si="131"/>
        <v>0</v>
      </c>
      <c r="M460" s="9">
        <f t="shared" si="132"/>
        <v>0</v>
      </c>
      <c r="N460" s="9">
        <f t="shared" si="142"/>
        <v>0</v>
      </c>
      <c r="O460" s="9">
        <f t="shared" si="134"/>
        <v>0</v>
      </c>
      <c r="P460" s="8">
        <f t="shared" si="135"/>
        <v>0</v>
      </c>
      <c r="Q460" s="9">
        <f t="shared" si="136"/>
        <v>0</v>
      </c>
      <c r="R460" s="7">
        <f t="shared" si="137"/>
        <v>0</v>
      </c>
      <c r="S460" s="8">
        <f t="shared" si="138"/>
        <v>0</v>
      </c>
      <c r="T460" s="9">
        <f t="shared" si="139"/>
        <v>0</v>
      </c>
      <c r="U460" s="9">
        <f t="shared" si="140"/>
        <v>0</v>
      </c>
      <c r="V460" s="1">
        <f t="shared" si="141"/>
        <v>0</v>
      </c>
    </row>
    <row r="461" spans="1:22">
      <c r="A461" s="105">
        <v>4.6799999999999999E-4</v>
      </c>
      <c r="B461" s="7">
        <f t="shared" si="127"/>
        <v>4.6799999999999999E-4</v>
      </c>
      <c r="C461"/>
      <c r="D461"/>
      <c r="E461"/>
      <c r="F461" s="26">
        <f t="shared" si="128"/>
        <v>0</v>
      </c>
      <c r="G461" s="26">
        <f t="shared" si="129"/>
        <v>0</v>
      </c>
      <c r="H461" s="8">
        <v>0</v>
      </c>
      <c r="I461" s="8">
        <v>0</v>
      </c>
      <c r="J461" s="8">
        <v>0</v>
      </c>
      <c r="K461" s="9">
        <f t="shared" si="130"/>
        <v>0</v>
      </c>
      <c r="L461" s="9">
        <f t="shared" si="131"/>
        <v>0</v>
      </c>
      <c r="M461" s="9">
        <f t="shared" si="132"/>
        <v>0</v>
      </c>
      <c r="N461" s="9">
        <f t="shared" si="142"/>
        <v>0</v>
      </c>
      <c r="O461" s="9">
        <f t="shared" si="134"/>
        <v>0</v>
      </c>
      <c r="P461" s="8">
        <f t="shared" si="135"/>
        <v>0</v>
      </c>
      <c r="Q461" s="9">
        <f t="shared" si="136"/>
        <v>0</v>
      </c>
      <c r="R461" s="7">
        <f t="shared" si="137"/>
        <v>0</v>
      </c>
      <c r="S461" s="8">
        <f t="shared" si="138"/>
        <v>0</v>
      </c>
      <c r="T461" s="9">
        <f t="shared" si="139"/>
        <v>0</v>
      </c>
      <c r="U461" s="9">
        <f t="shared" si="140"/>
        <v>0</v>
      </c>
      <c r="V461" s="1">
        <f t="shared" si="141"/>
        <v>0</v>
      </c>
    </row>
    <row r="462" spans="1:22">
      <c r="A462" s="105">
        <v>4.6900000000000002E-4</v>
      </c>
      <c r="B462" s="7">
        <f t="shared" si="127"/>
        <v>4.6900000000000002E-4</v>
      </c>
      <c r="C462"/>
      <c r="D462"/>
      <c r="E462"/>
      <c r="F462" s="26">
        <f t="shared" si="128"/>
        <v>0</v>
      </c>
      <c r="G462" s="26">
        <f t="shared" si="129"/>
        <v>0</v>
      </c>
      <c r="H462" s="8">
        <v>0</v>
      </c>
      <c r="I462" s="8">
        <v>0</v>
      </c>
      <c r="J462" s="8">
        <v>0</v>
      </c>
      <c r="K462" s="9">
        <f t="shared" si="130"/>
        <v>0</v>
      </c>
      <c r="L462" s="9">
        <f t="shared" si="131"/>
        <v>0</v>
      </c>
      <c r="M462" s="9">
        <f t="shared" si="132"/>
        <v>0</v>
      </c>
      <c r="N462" s="9">
        <f t="shared" si="142"/>
        <v>0</v>
      </c>
      <c r="O462" s="9">
        <f t="shared" si="134"/>
        <v>0</v>
      </c>
      <c r="P462" s="8">
        <f t="shared" si="135"/>
        <v>0</v>
      </c>
      <c r="Q462" s="9">
        <f t="shared" si="136"/>
        <v>0</v>
      </c>
      <c r="R462" s="7">
        <f t="shared" si="137"/>
        <v>0</v>
      </c>
      <c r="S462" s="8">
        <f t="shared" si="138"/>
        <v>0</v>
      </c>
      <c r="T462" s="9">
        <f t="shared" si="139"/>
        <v>0</v>
      </c>
      <c r="U462" s="9">
        <f t="shared" si="140"/>
        <v>0</v>
      </c>
      <c r="V462" s="1">
        <f t="shared" si="141"/>
        <v>0</v>
      </c>
    </row>
    <row r="463" spans="1:22">
      <c r="A463" s="105">
        <v>4.6999999999999999E-4</v>
      </c>
      <c r="B463" s="7">
        <f t="shared" si="127"/>
        <v>4.6999999999999999E-4</v>
      </c>
      <c r="C463"/>
      <c r="D463"/>
      <c r="E463"/>
      <c r="F463" s="26">
        <f t="shared" si="128"/>
        <v>0</v>
      </c>
      <c r="G463" s="26">
        <f t="shared" si="129"/>
        <v>0</v>
      </c>
      <c r="H463" s="8">
        <v>0</v>
      </c>
      <c r="I463" s="8">
        <v>0</v>
      </c>
      <c r="J463" s="8">
        <v>0</v>
      </c>
      <c r="K463" s="9">
        <f t="shared" si="130"/>
        <v>0</v>
      </c>
      <c r="L463" s="9">
        <f t="shared" si="131"/>
        <v>0</v>
      </c>
      <c r="M463" s="9">
        <f t="shared" si="132"/>
        <v>0</v>
      </c>
      <c r="N463" s="9">
        <f t="shared" si="142"/>
        <v>0</v>
      </c>
      <c r="O463" s="9">
        <f t="shared" si="134"/>
        <v>0</v>
      </c>
      <c r="P463" s="8">
        <f t="shared" si="135"/>
        <v>0</v>
      </c>
      <c r="Q463" s="9">
        <f t="shared" si="136"/>
        <v>0</v>
      </c>
      <c r="R463" s="7">
        <f t="shared" si="137"/>
        <v>0</v>
      </c>
      <c r="S463" s="8">
        <f t="shared" si="138"/>
        <v>0</v>
      </c>
      <c r="T463" s="9">
        <f t="shared" si="139"/>
        <v>0</v>
      </c>
      <c r="U463" s="9">
        <f t="shared" si="140"/>
        <v>0</v>
      </c>
      <c r="V463" s="1">
        <f t="shared" si="141"/>
        <v>0</v>
      </c>
    </row>
    <row r="464" spans="1:22">
      <c r="A464" s="105">
        <v>4.7100000000000001E-4</v>
      </c>
      <c r="B464" s="7">
        <f t="shared" si="127"/>
        <v>4.7100000000000001E-4</v>
      </c>
      <c r="C464"/>
      <c r="D464"/>
      <c r="E464"/>
      <c r="F464" s="26">
        <f t="shared" si="128"/>
        <v>0</v>
      </c>
      <c r="G464" s="26">
        <f t="shared" si="129"/>
        <v>0</v>
      </c>
      <c r="H464" s="8">
        <v>0</v>
      </c>
      <c r="I464" s="8">
        <v>0</v>
      </c>
      <c r="J464" s="8">
        <v>0</v>
      </c>
      <c r="K464" s="9">
        <f t="shared" si="130"/>
        <v>0</v>
      </c>
      <c r="L464" s="9">
        <f t="shared" si="131"/>
        <v>0</v>
      </c>
      <c r="M464" s="9">
        <f t="shared" si="132"/>
        <v>0</v>
      </c>
      <c r="N464" s="9">
        <f t="shared" si="142"/>
        <v>0</v>
      </c>
      <c r="O464" s="9">
        <f t="shared" si="134"/>
        <v>0</v>
      </c>
      <c r="P464" s="8">
        <f t="shared" si="135"/>
        <v>0</v>
      </c>
      <c r="Q464" s="9">
        <f t="shared" si="136"/>
        <v>0</v>
      </c>
      <c r="R464" s="7">
        <f t="shared" si="137"/>
        <v>0</v>
      </c>
      <c r="S464" s="8">
        <f t="shared" si="138"/>
        <v>0</v>
      </c>
      <c r="T464" s="9">
        <f t="shared" si="139"/>
        <v>0</v>
      </c>
      <c r="U464" s="9">
        <f t="shared" si="140"/>
        <v>0</v>
      </c>
      <c r="V464" s="1">
        <f t="shared" si="141"/>
        <v>0</v>
      </c>
    </row>
    <row r="465" spans="1:22">
      <c r="A465" s="105">
        <v>4.7199999999999998E-4</v>
      </c>
      <c r="B465" s="7">
        <f t="shared" si="127"/>
        <v>4.7199999999999998E-4</v>
      </c>
      <c r="C465"/>
      <c r="D465"/>
      <c r="E465"/>
      <c r="F465" s="26">
        <f t="shared" si="128"/>
        <v>0</v>
      </c>
      <c r="G465" s="26">
        <f t="shared" si="129"/>
        <v>0</v>
      </c>
      <c r="H465" s="8">
        <v>0</v>
      </c>
      <c r="I465" s="8">
        <v>0</v>
      </c>
      <c r="J465" s="8">
        <v>0</v>
      </c>
      <c r="K465" s="9">
        <f t="shared" si="130"/>
        <v>0</v>
      </c>
      <c r="L465" s="9">
        <f t="shared" si="131"/>
        <v>0</v>
      </c>
      <c r="M465" s="9">
        <f t="shared" si="132"/>
        <v>0</v>
      </c>
      <c r="N465" s="9">
        <f t="shared" si="142"/>
        <v>0</v>
      </c>
      <c r="O465" s="9">
        <f t="shared" si="134"/>
        <v>0</v>
      </c>
      <c r="P465" s="8">
        <f t="shared" si="135"/>
        <v>0</v>
      </c>
      <c r="Q465" s="9">
        <f t="shared" si="136"/>
        <v>0</v>
      </c>
      <c r="R465" s="7">
        <f t="shared" si="137"/>
        <v>0</v>
      </c>
      <c r="S465" s="8">
        <f t="shared" si="138"/>
        <v>0</v>
      </c>
      <c r="T465" s="9">
        <f t="shared" si="139"/>
        <v>0</v>
      </c>
      <c r="U465" s="9">
        <f t="shared" si="140"/>
        <v>0</v>
      </c>
      <c r="V465" s="1">
        <f t="shared" si="141"/>
        <v>0</v>
      </c>
    </row>
    <row r="466" spans="1:22">
      <c r="A466" s="105">
        <v>4.73E-4</v>
      </c>
      <c r="B466" s="7">
        <f t="shared" si="127"/>
        <v>4.73E-4</v>
      </c>
      <c r="C466"/>
      <c r="D466"/>
      <c r="E466"/>
      <c r="F466" s="26">
        <f t="shared" si="128"/>
        <v>0</v>
      </c>
      <c r="G466" s="26">
        <f t="shared" si="129"/>
        <v>0</v>
      </c>
      <c r="H466" s="8">
        <v>0</v>
      </c>
      <c r="I466" s="8">
        <v>0</v>
      </c>
      <c r="J466" s="8">
        <v>0</v>
      </c>
      <c r="K466" s="9">
        <f t="shared" si="130"/>
        <v>0</v>
      </c>
      <c r="L466" s="9">
        <f t="shared" si="131"/>
        <v>0</v>
      </c>
      <c r="M466" s="9">
        <f t="shared" si="132"/>
        <v>0</v>
      </c>
      <c r="N466" s="9">
        <f t="shared" si="142"/>
        <v>0</v>
      </c>
      <c r="O466" s="9">
        <f t="shared" si="134"/>
        <v>0</v>
      </c>
      <c r="P466" s="8">
        <f t="shared" si="135"/>
        <v>0</v>
      </c>
      <c r="Q466" s="9">
        <f t="shared" si="136"/>
        <v>0</v>
      </c>
      <c r="R466" s="7">
        <f t="shared" si="137"/>
        <v>0</v>
      </c>
      <c r="S466" s="8">
        <f t="shared" si="138"/>
        <v>0</v>
      </c>
      <c r="T466" s="9">
        <f t="shared" si="139"/>
        <v>0</v>
      </c>
      <c r="U466" s="9">
        <f t="shared" si="140"/>
        <v>0</v>
      </c>
      <c r="V466" s="1">
        <f t="shared" si="141"/>
        <v>0</v>
      </c>
    </row>
    <row r="467" spans="1:22">
      <c r="A467" s="105">
        <v>4.7400000000000003E-4</v>
      </c>
      <c r="B467" s="7">
        <f t="shared" si="127"/>
        <v>4.7400000000000003E-4</v>
      </c>
      <c r="C467"/>
      <c r="D467"/>
      <c r="E467"/>
      <c r="F467" s="26">
        <f t="shared" si="128"/>
        <v>0</v>
      </c>
      <c r="G467" s="26">
        <f t="shared" si="129"/>
        <v>0</v>
      </c>
      <c r="H467" s="8">
        <v>0</v>
      </c>
      <c r="I467" s="8">
        <v>0</v>
      </c>
      <c r="J467" s="8">
        <v>0</v>
      </c>
      <c r="K467" s="9">
        <f t="shared" si="130"/>
        <v>0</v>
      </c>
      <c r="L467" s="9">
        <f t="shared" si="131"/>
        <v>0</v>
      </c>
      <c r="M467" s="9">
        <f t="shared" si="132"/>
        <v>0</v>
      </c>
      <c r="N467" s="9">
        <f t="shared" si="142"/>
        <v>0</v>
      </c>
      <c r="O467" s="9">
        <f t="shared" si="134"/>
        <v>0</v>
      </c>
      <c r="P467" s="8">
        <f t="shared" si="135"/>
        <v>0</v>
      </c>
      <c r="Q467" s="9">
        <f t="shared" si="136"/>
        <v>0</v>
      </c>
      <c r="R467" s="7">
        <f t="shared" si="137"/>
        <v>0</v>
      </c>
      <c r="S467" s="8">
        <f t="shared" si="138"/>
        <v>0</v>
      </c>
      <c r="T467" s="9">
        <f t="shared" si="139"/>
        <v>0</v>
      </c>
      <c r="U467" s="9">
        <f t="shared" si="140"/>
        <v>0</v>
      </c>
      <c r="V467" s="1">
        <f t="shared" si="141"/>
        <v>0</v>
      </c>
    </row>
    <row r="468" spans="1:22">
      <c r="A468" s="105">
        <v>4.75E-4</v>
      </c>
      <c r="B468" s="7">
        <f t="shared" si="127"/>
        <v>4.75E-4</v>
      </c>
      <c r="C468"/>
      <c r="D468"/>
      <c r="E468"/>
      <c r="F468" s="26">
        <f t="shared" si="128"/>
        <v>0</v>
      </c>
      <c r="G468" s="26">
        <f t="shared" si="129"/>
        <v>0</v>
      </c>
      <c r="H468" s="8">
        <v>0</v>
      </c>
      <c r="I468" s="8">
        <v>0</v>
      </c>
      <c r="J468" s="8">
        <v>0</v>
      </c>
      <c r="K468" s="9">
        <f t="shared" si="130"/>
        <v>0</v>
      </c>
      <c r="L468" s="9">
        <f t="shared" si="131"/>
        <v>0</v>
      </c>
      <c r="M468" s="9">
        <f t="shared" si="132"/>
        <v>0</v>
      </c>
      <c r="N468" s="9">
        <f t="shared" si="142"/>
        <v>0</v>
      </c>
      <c r="O468" s="9">
        <f t="shared" si="134"/>
        <v>0</v>
      </c>
      <c r="P468" s="8">
        <f t="shared" si="135"/>
        <v>0</v>
      </c>
      <c r="Q468" s="9">
        <f t="shared" si="136"/>
        <v>0</v>
      </c>
      <c r="R468" s="7">
        <f t="shared" si="137"/>
        <v>0</v>
      </c>
      <c r="S468" s="8">
        <f t="shared" si="138"/>
        <v>0</v>
      </c>
      <c r="T468" s="9">
        <f t="shared" si="139"/>
        <v>0</v>
      </c>
      <c r="U468" s="9">
        <f t="shared" si="140"/>
        <v>0</v>
      </c>
      <c r="V468" s="1">
        <f t="shared" si="141"/>
        <v>0</v>
      </c>
    </row>
    <row r="469" spans="1:22">
      <c r="A469" s="105">
        <v>4.7600000000000002E-4</v>
      </c>
      <c r="B469" s="7">
        <f t="shared" si="127"/>
        <v>4.7600000000000002E-4</v>
      </c>
      <c r="C469"/>
      <c r="D469"/>
      <c r="E469"/>
      <c r="F469" s="26">
        <f t="shared" si="128"/>
        <v>0</v>
      </c>
      <c r="G469" s="26">
        <f t="shared" si="129"/>
        <v>0</v>
      </c>
      <c r="H469" s="8">
        <v>0</v>
      </c>
      <c r="I469" s="8">
        <v>0</v>
      </c>
      <c r="J469" s="8">
        <v>0</v>
      </c>
      <c r="K469" s="9">
        <f t="shared" si="130"/>
        <v>0</v>
      </c>
      <c r="L469" s="9">
        <f t="shared" si="131"/>
        <v>0</v>
      </c>
      <c r="M469" s="9">
        <f t="shared" si="132"/>
        <v>0</v>
      </c>
      <c r="N469" s="9">
        <f t="shared" si="142"/>
        <v>0</v>
      </c>
      <c r="O469" s="9">
        <f t="shared" si="134"/>
        <v>0</v>
      </c>
      <c r="P469" s="8">
        <f t="shared" si="135"/>
        <v>0</v>
      </c>
      <c r="Q469" s="9">
        <f t="shared" si="136"/>
        <v>0</v>
      </c>
      <c r="R469" s="7">
        <f t="shared" si="137"/>
        <v>0</v>
      </c>
      <c r="S469" s="8">
        <f t="shared" si="138"/>
        <v>0</v>
      </c>
      <c r="T469" s="9">
        <f t="shared" si="139"/>
        <v>0</v>
      </c>
      <c r="U469" s="9">
        <f t="shared" si="140"/>
        <v>0</v>
      </c>
      <c r="V469" s="1">
        <f t="shared" si="141"/>
        <v>0</v>
      </c>
    </row>
    <row r="470" spans="1:22">
      <c r="A470" s="105">
        <v>4.7699999999999999E-4</v>
      </c>
      <c r="B470" s="7">
        <f t="shared" si="127"/>
        <v>4.7699999999999999E-4</v>
      </c>
      <c r="C470"/>
      <c r="D470"/>
      <c r="E470"/>
      <c r="F470" s="26">
        <f t="shared" si="128"/>
        <v>0</v>
      </c>
      <c r="G470" s="26">
        <f t="shared" si="129"/>
        <v>0</v>
      </c>
      <c r="H470" s="8">
        <v>0</v>
      </c>
      <c r="I470" s="8">
        <v>0</v>
      </c>
      <c r="J470" s="8">
        <v>0</v>
      </c>
      <c r="K470" s="9">
        <f t="shared" si="130"/>
        <v>0</v>
      </c>
      <c r="L470" s="9">
        <f t="shared" si="131"/>
        <v>0</v>
      </c>
      <c r="M470" s="9">
        <f t="shared" si="132"/>
        <v>0</v>
      </c>
      <c r="N470" s="9">
        <f t="shared" si="142"/>
        <v>0</v>
      </c>
      <c r="O470" s="9">
        <f t="shared" si="134"/>
        <v>0</v>
      </c>
      <c r="P470" s="8">
        <f t="shared" si="135"/>
        <v>0</v>
      </c>
      <c r="Q470" s="9">
        <f t="shared" si="136"/>
        <v>0</v>
      </c>
      <c r="R470" s="7">
        <f t="shared" si="137"/>
        <v>0</v>
      </c>
      <c r="S470" s="8">
        <f t="shared" si="138"/>
        <v>0</v>
      </c>
      <c r="T470" s="9">
        <f t="shared" si="139"/>
        <v>0</v>
      </c>
      <c r="U470" s="9">
        <f t="shared" si="140"/>
        <v>0</v>
      </c>
      <c r="V470" s="1">
        <f t="shared" si="141"/>
        <v>0</v>
      </c>
    </row>
    <row r="471" spans="1:22">
      <c r="A471" s="105">
        <v>4.7800000000000002E-4</v>
      </c>
      <c r="B471" s="7">
        <f t="shared" si="127"/>
        <v>4.7800000000000002E-4</v>
      </c>
      <c r="C471"/>
      <c r="D471"/>
      <c r="E471"/>
      <c r="F471" s="26">
        <f t="shared" si="128"/>
        <v>0</v>
      </c>
      <c r="G471" s="26">
        <f t="shared" si="129"/>
        <v>0</v>
      </c>
      <c r="H471" s="8">
        <v>0</v>
      </c>
      <c r="I471" s="8">
        <v>0</v>
      </c>
      <c r="J471" s="8">
        <v>0</v>
      </c>
      <c r="K471" s="9">
        <f t="shared" si="130"/>
        <v>0</v>
      </c>
      <c r="L471" s="9">
        <f t="shared" si="131"/>
        <v>0</v>
      </c>
      <c r="M471" s="9">
        <f t="shared" si="132"/>
        <v>0</v>
      </c>
      <c r="N471" s="9">
        <f t="shared" si="142"/>
        <v>0</v>
      </c>
      <c r="O471" s="9">
        <f t="shared" si="134"/>
        <v>0</v>
      </c>
      <c r="P471" s="8">
        <f t="shared" si="135"/>
        <v>0</v>
      </c>
      <c r="Q471" s="9">
        <f t="shared" si="136"/>
        <v>0</v>
      </c>
      <c r="R471" s="7">
        <f t="shared" si="137"/>
        <v>0</v>
      </c>
      <c r="S471" s="8">
        <f t="shared" si="138"/>
        <v>0</v>
      </c>
      <c r="T471" s="9">
        <f t="shared" si="139"/>
        <v>0</v>
      </c>
      <c r="U471" s="9">
        <f t="shared" si="140"/>
        <v>0</v>
      </c>
      <c r="V471" s="1">
        <f t="shared" si="141"/>
        <v>0</v>
      </c>
    </row>
    <row r="472" spans="1:22">
      <c r="A472" s="105">
        <v>4.7899999999999999E-4</v>
      </c>
      <c r="B472" s="7">
        <f t="shared" si="127"/>
        <v>4.7899999999999999E-4</v>
      </c>
      <c r="C472"/>
      <c r="D472"/>
      <c r="E472"/>
      <c r="F472" s="26">
        <f t="shared" si="128"/>
        <v>0</v>
      </c>
      <c r="G472" s="26">
        <f t="shared" si="129"/>
        <v>0</v>
      </c>
      <c r="H472" s="8">
        <v>0</v>
      </c>
      <c r="I472" s="8">
        <v>0</v>
      </c>
      <c r="J472" s="8">
        <v>0</v>
      </c>
      <c r="K472" s="9">
        <f t="shared" si="130"/>
        <v>0</v>
      </c>
      <c r="L472" s="9">
        <f t="shared" si="131"/>
        <v>0</v>
      </c>
      <c r="M472" s="9">
        <f t="shared" si="132"/>
        <v>0</v>
      </c>
      <c r="N472" s="9">
        <f t="shared" si="142"/>
        <v>0</v>
      </c>
      <c r="O472" s="9">
        <f t="shared" si="134"/>
        <v>0</v>
      </c>
      <c r="P472" s="8">
        <f t="shared" si="135"/>
        <v>0</v>
      </c>
      <c r="Q472" s="9">
        <f t="shared" si="136"/>
        <v>0</v>
      </c>
      <c r="R472" s="7">
        <f t="shared" si="137"/>
        <v>0</v>
      </c>
      <c r="S472" s="8">
        <f t="shared" si="138"/>
        <v>0</v>
      </c>
      <c r="T472" s="9">
        <f t="shared" si="139"/>
        <v>0</v>
      </c>
      <c r="U472" s="9">
        <f t="shared" si="140"/>
        <v>0</v>
      </c>
      <c r="V472" s="1">
        <f t="shared" si="141"/>
        <v>0</v>
      </c>
    </row>
    <row r="473" spans="1:22">
      <c r="A473" s="105">
        <v>4.8000000000000001E-4</v>
      </c>
      <c r="B473" s="7">
        <f t="shared" si="127"/>
        <v>4.8000000000000001E-4</v>
      </c>
      <c r="C473"/>
      <c r="D473"/>
      <c r="E473"/>
      <c r="F473" s="26">
        <f t="shared" si="128"/>
        <v>0</v>
      </c>
      <c r="G473" s="26">
        <f t="shared" si="129"/>
        <v>0</v>
      </c>
      <c r="H473" s="8">
        <v>0</v>
      </c>
      <c r="I473" s="8">
        <v>0</v>
      </c>
      <c r="J473" s="8">
        <v>0</v>
      </c>
      <c r="K473" s="9">
        <f t="shared" si="130"/>
        <v>0</v>
      </c>
      <c r="L473" s="9">
        <f t="shared" si="131"/>
        <v>0</v>
      </c>
      <c r="M473" s="9">
        <f t="shared" si="132"/>
        <v>0</v>
      </c>
      <c r="N473" s="9">
        <f t="shared" si="142"/>
        <v>0</v>
      </c>
      <c r="O473" s="9">
        <f t="shared" si="134"/>
        <v>0</v>
      </c>
      <c r="P473" s="8">
        <f t="shared" si="135"/>
        <v>0</v>
      </c>
      <c r="Q473" s="9">
        <f t="shared" si="136"/>
        <v>0</v>
      </c>
      <c r="R473" s="7">
        <f t="shared" si="137"/>
        <v>0</v>
      </c>
      <c r="S473" s="8">
        <f t="shared" si="138"/>
        <v>0</v>
      </c>
      <c r="T473" s="9">
        <f t="shared" si="139"/>
        <v>0</v>
      </c>
      <c r="U473" s="9">
        <f t="shared" si="140"/>
        <v>0</v>
      </c>
      <c r="V473" s="1">
        <f t="shared" si="141"/>
        <v>0</v>
      </c>
    </row>
    <row r="474" spans="1:22">
      <c r="A474" s="105">
        <v>4.8099999999999998E-4</v>
      </c>
      <c r="B474" s="7">
        <f t="shared" si="127"/>
        <v>4.8099999999999998E-4</v>
      </c>
      <c r="C474"/>
      <c r="D474"/>
      <c r="E474"/>
      <c r="F474" s="26">
        <f t="shared" si="128"/>
        <v>0</v>
      </c>
      <c r="G474" s="26">
        <f t="shared" si="129"/>
        <v>0</v>
      </c>
      <c r="H474" s="8">
        <v>0</v>
      </c>
      <c r="I474" s="8">
        <v>0</v>
      </c>
      <c r="J474" s="8">
        <v>0</v>
      </c>
      <c r="K474" s="9">
        <f t="shared" si="130"/>
        <v>0</v>
      </c>
      <c r="L474" s="9">
        <f t="shared" si="131"/>
        <v>0</v>
      </c>
      <c r="M474" s="9">
        <f t="shared" si="132"/>
        <v>0</v>
      </c>
      <c r="N474" s="9">
        <f t="shared" si="142"/>
        <v>0</v>
      </c>
      <c r="O474" s="9">
        <f t="shared" si="134"/>
        <v>0</v>
      </c>
      <c r="P474" s="8">
        <f t="shared" si="135"/>
        <v>0</v>
      </c>
      <c r="Q474" s="9">
        <f t="shared" si="136"/>
        <v>0</v>
      </c>
      <c r="R474" s="7">
        <f t="shared" si="137"/>
        <v>0</v>
      </c>
      <c r="S474" s="8">
        <f t="shared" si="138"/>
        <v>0</v>
      </c>
      <c r="T474" s="9">
        <f t="shared" si="139"/>
        <v>0</v>
      </c>
      <c r="U474" s="9">
        <f t="shared" si="140"/>
        <v>0</v>
      </c>
      <c r="V474" s="1">
        <f t="shared" si="141"/>
        <v>0</v>
      </c>
    </row>
    <row r="475" spans="1:22">
      <c r="A475" s="105">
        <v>4.8200000000000001E-4</v>
      </c>
      <c r="B475" s="7">
        <f t="shared" si="127"/>
        <v>4.8200000000000001E-4</v>
      </c>
      <c r="C475"/>
      <c r="D475"/>
      <c r="E475"/>
      <c r="F475" s="26">
        <f t="shared" si="128"/>
        <v>0</v>
      </c>
      <c r="G475" s="26">
        <f t="shared" si="129"/>
        <v>0</v>
      </c>
      <c r="H475" s="8">
        <v>0</v>
      </c>
      <c r="I475" s="8">
        <v>0</v>
      </c>
      <c r="J475" s="8">
        <v>0</v>
      </c>
      <c r="K475" s="9">
        <f t="shared" si="130"/>
        <v>0</v>
      </c>
      <c r="L475" s="9">
        <f t="shared" si="131"/>
        <v>0</v>
      </c>
      <c r="M475" s="9">
        <f t="shared" si="132"/>
        <v>0</v>
      </c>
      <c r="N475" s="9">
        <f t="shared" si="142"/>
        <v>0</v>
      </c>
      <c r="O475" s="9">
        <f t="shared" si="134"/>
        <v>0</v>
      </c>
      <c r="P475" s="8">
        <f t="shared" si="135"/>
        <v>0</v>
      </c>
      <c r="Q475" s="9">
        <f t="shared" si="136"/>
        <v>0</v>
      </c>
      <c r="R475" s="7">
        <f t="shared" si="137"/>
        <v>0</v>
      </c>
      <c r="S475" s="8">
        <f t="shared" si="138"/>
        <v>0</v>
      </c>
      <c r="T475" s="9">
        <f t="shared" si="139"/>
        <v>0</v>
      </c>
      <c r="U475" s="9">
        <f t="shared" si="140"/>
        <v>0</v>
      </c>
      <c r="V475" s="1">
        <f t="shared" si="141"/>
        <v>0</v>
      </c>
    </row>
    <row r="476" spans="1:22">
      <c r="A476" s="105">
        <v>4.8300000000000003E-4</v>
      </c>
      <c r="B476" s="7">
        <f t="shared" si="127"/>
        <v>4.8300000000000003E-4</v>
      </c>
      <c r="C476"/>
      <c r="D476"/>
      <c r="E476"/>
      <c r="F476" s="26">
        <f t="shared" si="128"/>
        <v>0</v>
      </c>
      <c r="G476" s="26">
        <f t="shared" si="129"/>
        <v>0</v>
      </c>
      <c r="H476" s="8">
        <v>0</v>
      </c>
      <c r="I476" s="8">
        <v>0</v>
      </c>
      <c r="J476" s="8">
        <v>0</v>
      </c>
      <c r="K476" s="9">
        <f t="shared" si="130"/>
        <v>0</v>
      </c>
      <c r="L476" s="9">
        <f t="shared" si="131"/>
        <v>0</v>
      </c>
      <c r="M476" s="9">
        <f t="shared" si="132"/>
        <v>0</v>
      </c>
      <c r="N476" s="9">
        <f t="shared" si="142"/>
        <v>0</v>
      </c>
      <c r="O476" s="9">
        <f t="shared" si="134"/>
        <v>0</v>
      </c>
      <c r="P476" s="8">
        <f t="shared" si="135"/>
        <v>0</v>
      </c>
      <c r="Q476" s="9">
        <f t="shared" si="136"/>
        <v>0</v>
      </c>
      <c r="R476" s="7">
        <f t="shared" si="137"/>
        <v>0</v>
      </c>
      <c r="S476" s="8">
        <f t="shared" si="138"/>
        <v>0</v>
      </c>
      <c r="T476" s="9">
        <f t="shared" si="139"/>
        <v>0</v>
      </c>
      <c r="U476" s="9">
        <f t="shared" si="140"/>
        <v>0</v>
      </c>
      <c r="V476" s="1">
        <f t="shared" si="141"/>
        <v>0</v>
      </c>
    </row>
    <row r="477" spans="1:22">
      <c r="A477" s="105">
        <v>4.84E-4</v>
      </c>
      <c r="B477" s="7">
        <f t="shared" ref="B477:B492" si="143">V477+A477</f>
        <v>4.84E-4</v>
      </c>
      <c r="C477"/>
      <c r="D477"/>
      <c r="E477"/>
      <c r="F477" s="26">
        <f t="shared" ref="F477:F492" si="144">COUNTIF(H477:O477,"&gt;1")</f>
        <v>0</v>
      </c>
      <c r="G477" s="26">
        <f t="shared" si="129"/>
        <v>0</v>
      </c>
      <c r="H477" s="8">
        <v>0</v>
      </c>
      <c r="I477" s="8">
        <v>0</v>
      </c>
      <c r="J477" s="8">
        <v>0</v>
      </c>
      <c r="K477" s="9">
        <f t="shared" si="130"/>
        <v>0</v>
      </c>
      <c r="L477" s="9">
        <f t="shared" si="131"/>
        <v>0</v>
      </c>
      <c r="M477" s="9">
        <f t="shared" si="132"/>
        <v>0</v>
      </c>
      <c r="N477" s="9">
        <f t="shared" ref="N477:N492" si="145">IF(ISERROR(VLOOKUP($C477,_Tri6,5,FALSE)),0,(VLOOKUP($C477,_Tri6,5,FALSE)))</f>
        <v>0</v>
      </c>
      <c r="O477" s="9">
        <f t="shared" si="134"/>
        <v>0</v>
      </c>
      <c r="P477" s="8">
        <f t="shared" ref="P477:P492" si="146">LARGE(H477:J477,2)</f>
        <v>0</v>
      </c>
      <c r="Q477" s="9">
        <f t="shared" ref="Q477:Q492" si="147">LARGE(K477:O477,3)</f>
        <v>0</v>
      </c>
      <c r="R477" s="7">
        <f t="shared" ref="R477:R492" si="148">LARGE(P477:Q477,1)</f>
        <v>0</v>
      </c>
      <c r="S477" s="8">
        <f t="shared" ref="S477:S492" si="149">LARGE(H477:J477,1)</f>
        <v>0</v>
      </c>
      <c r="T477" s="9">
        <f t="shared" ref="T477:T492" si="150">LARGE(K477:O477,1)</f>
        <v>0</v>
      </c>
      <c r="U477" s="9">
        <f t="shared" ref="U477:U492" si="151">LARGE(K477:O477,2)</f>
        <v>0</v>
      </c>
      <c r="V477" s="1">
        <f t="shared" si="141"/>
        <v>0</v>
      </c>
    </row>
    <row r="478" spans="1:22">
      <c r="A478" s="105">
        <v>4.8500000000000003E-4</v>
      </c>
      <c r="B478" s="7">
        <f t="shared" si="143"/>
        <v>4.8500000000000003E-4</v>
      </c>
      <c r="C478"/>
      <c r="D478"/>
      <c r="E478"/>
      <c r="F478" s="26">
        <f t="shared" si="144"/>
        <v>0</v>
      </c>
      <c r="G478" s="26">
        <f t="shared" si="129"/>
        <v>0</v>
      </c>
      <c r="H478" s="8">
        <v>0</v>
      </c>
      <c r="I478" s="8">
        <v>0</v>
      </c>
      <c r="J478" s="8">
        <v>0</v>
      </c>
      <c r="K478" s="9">
        <f t="shared" si="130"/>
        <v>0</v>
      </c>
      <c r="L478" s="9">
        <f t="shared" si="131"/>
        <v>0</v>
      </c>
      <c r="M478" s="9">
        <f t="shared" si="132"/>
        <v>0</v>
      </c>
      <c r="N478" s="9">
        <f t="shared" si="145"/>
        <v>0</v>
      </c>
      <c r="O478" s="9">
        <f t="shared" si="134"/>
        <v>0</v>
      </c>
      <c r="P478" s="8">
        <f t="shared" si="146"/>
        <v>0</v>
      </c>
      <c r="Q478" s="9">
        <f t="shared" si="147"/>
        <v>0</v>
      </c>
      <c r="R478" s="7">
        <f t="shared" si="148"/>
        <v>0</v>
      </c>
      <c r="S478" s="8">
        <f t="shared" si="149"/>
        <v>0</v>
      </c>
      <c r="T478" s="9">
        <f t="shared" si="150"/>
        <v>0</v>
      </c>
      <c r="U478" s="9">
        <f t="shared" si="151"/>
        <v>0</v>
      </c>
      <c r="V478" s="1">
        <f t="shared" si="141"/>
        <v>0</v>
      </c>
    </row>
    <row r="479" spans="1:22">
      <c r="A479" s="105">
        <v>4.86E-4</v>
      </c>
      <c r="B479" s="7">
        <f t="shared" si="143"/>
        <v>24357.107168866798</v>
      </c>
      <c r="C479" t="s">
        <v>376</v>
      </c>
      <c r="D479" t="s">
        <v>313</v>
      </c>
      <c r="E479" t="s">
        <v>159</v>
      </c>
      <c r="F479" s="26">
        <f t="shared" si="144"/>
        <v>3</v>
      </c>
      <c r="G479" s="26">
        <f t="shared" si="129"/>
        <v>3</v>
      </c>
      <c r="H479" s="8">
        <v>0</v>
      </c>
      <c r="I479" s="8">
        <v>0</v>
      </c>
      <c r="J479" s="8">
        <v>0</v>
      </c>
      <c r="K479" s="9">
        <f t="shared" si="130"/>
        <v>8043.0396772023805</v>
      </c>
      <c r="L479" s="9">
        <f t="shared" si="131"/>
        <v>8336.4602876798108</v>
      </c>
      <c r="M479" s="9">
        <f t="shared" si="132"/>
        <v>0</v>
      </c>
      <c r="N479" s="9">
        <f t="shared" si="145"/>
        <v>7977.606717984605</v>
      </c>
      <c r="O479" s="9">
        <f t="shared" si="134"/>
        <v>0</v>
      </c>
      <c r="P479" s="8">
        <f t="shared" si="146"/>
        <v>0</v>
      </c>
      <c r="Q479" s="9">
        <f t="shared" si="147"/>
        <v>7977.606717984605</v>
      </c>
      <c r="R479" s="7">
        <f t="shared" si="148"/>
        <v>7977.606717984605</v>
      </c>
      <c r="S479" s="8">
        <f t="shared" si="149"/>
        <v>0</v>
      </c>
      <c r="T479" s="9">
        <f t="shared" si="150"/>
        <v>8336.4602876798108</v>
      </c>
      <c r="U479" s="9">
        <f t="shared" si="151"/>
        <v>8043.0396772023805</v>
      </c>
      <c r="V479" s="1">
        <f t="shared" si="141"/>
        <v>24357.106682866797</v>
      </c>
    </row>
    <row r="480" spans="1:22">
      <c r="A480" s="105">
        <v>4.8700000000000002E-4</v>
      </c>
      <c r="B480" s="7">
        <f t="shared" si="143"/>
        <v>4.8700000000000002E-4</v>
      </c>
      <c r="C480"/>
      <c r="D480"/>
      <c r="E480"/>
      <c r="F480" s="26">
        <f t="shared" si="144"/>
        <v>0</v>
      </c>
      <c r="G480" s="26">
        <f t="shared" si="129"/>
        <v>0</v>
      </c>
      <c r="H480" s="8">
        <v>0</v>
      </c>
      <c r="I480" s="8">
        <v>0</v>
      </c>
      <c r="J480" s="8">
        <v>0</v>
      </c>
      <c r="K480" s="9">
        <f t="shared" si="130"/>
        <v>0</v>
      </c>
      <c r="L480" s="9">
        <f t="shared" si="131"/>
        <v>0</v>
      </c>
      <c r="M480" s="9">
        <f t="shared" si="132"/>
        <v>0</v>
      </c>
      <c r="N480" s="9">
        <f t="shared" si="145"/>
        <v>0</v>
      </c>
      <c r="O480" s="9">
        <f t="shared" si="134"/>
        <v>0</v>
      </c>
      <c r="P480" s="8">
        <f t="shared" si="146"/>
        <v>0</v>
      </c>
      <c r="Q480" s="9">
        <f t="shared" si="147"/>
        <v>0</v>
      </c>
      <c r="R480" s="7">
        <f t="shared" si="148"/>
        <v>0</v>
      </c>
      <c r="S480" s="8">
        <f t="shared" si="149"/>
        <v>0</v>
      </c>
      <c r="T480" s="9">
        <f t="shared" si="150"/>
        <v>0</v>
      </c>
      <c r="U480" s="9">
        <f t="shared" si="151"/>
        <v>0</v>
      </c>
      <c r="V480" s="1">
        <f t="shared" si="141"/>
        <v>0</v>
      </c>
    </row>
    <row r="481" spans="1:33">
      <c r="A481" s="105">
        <v>4.8799999999999999E-4</v>
      </c>
      <c r="B481" s="7">
        <f t="shared" si="143"/>
        <v>4.8799999999999999E-4</v>
      </c>
      <c r="C481"/>
      <c r="D481"/>
      <c r="E481"/>
      <c r="F481" s="26">
        <f t="shared" si="144"/>
        <v>0</v>
      </c>
      <c r="G481" s="26">
        <f t="shared" si="129"/>
        <v>0</v>
      </c>
      <c r="H481" s="8">
        <v>0</v>
      </c>
      <c r="I481" s="8">
        <v>0</v>
      </c>
      <c r="J481" s="8">
        <v>0</v>
      </c>
      <c r="K481" s="9">
        <f t="shared" si="130"/>
        <v>0</v>
      </c>
      <c r="L481" s="9">
        <f t="shared" si="131"/>
        <v>0</v>
      </c>
      <c r="M481" s="9">
        <f t="shared" si="132"/>
        <v>0</v>
      </c>
      <c r="N481" s="9">
        <f t="shared" si="145"/>
        <v>0</v>
      </c>
      <c r="O481" s="9">
        <f t="shared" si="134"/>
        <v>0</v>
      </c>
      <c r="P481" s="8">
        <f t="shared" si="146"/>
        <v>0</v>
      </c>
      <c r="Q481" s="9">
        <f t="shared" si="147"/>
        <v>0</v>
      </c>
      <c r="R481" s="7">
        <f t="shared" si="148"/>
        <v>0</v>
      </c>
      <c r="S481" s="8">
        <f t="shared" si="149"/>
        <v>0</v>
      </c>
      <c r="T481" s="9">
        <f t="shared" si="150"/>
        <v>0</v>
      </c>
      <c r="U481" s="9">
        <f t="shared" si="151"/>
        <v>0</v>
      </c>
      <c r="V481" s="1">
        <f t="shared" si="141"/>
        <v>0</v>
      </c>
    </row>
    <row r="482" spans="1:33">
      <c r="A482" s="105">
        <v>4.8899999999999996E-4</v>
      </c>
      <c r="B482" s="7">
        <f t="shared" si="143"/>
        <v>4.8899999999999996E-4</v>
      </c>
      <c r="C482"/>
      <c r="D482"/>
      <c r="E482"/>
      <c r="F482" s="26">
        <f t="shared" si="144"/>
        <v>0</v>
      </c>
      <c r="G482" s="26">
        <f t="shared" si="129"/>
        <v>0</v>
      </c>
      <c r="H482" s="8">
        <v>0</v>
      </c>
      <c r="I482" s="8">
        <v>0</v>
      </c>
      <c r="J482" s="8">
        <v>0</v>
      </c>
      <c r="K482" s="9">
        <f t="shared" si="130"/>
        <v>0</v>
      </c>
      <c r="L482" s="9">
        <f t="shared" si="131"/>
        <v>0</v>
      </c>
      <c r="M482" s="9">
        <f t="shared" si="132"/>
        <v>0</v>
      </c>
      <c r="N482" s="9">
        <f t="shared" si="145"/>
        <v>0</v>
      </c>
      <c r="O482" s="9">
        <f t="shared" si="134"/>
        <v>0</v>
      </c>
      <c r="P482" s="8">
        <f t="shared" si="146"/>
        <v>0</v>
      </c>
      <c r="Q482" s="9">
        <f t="shared" si="147"/>
        <v>0</v>
      </c>
      <c r="R482" s="7">
        <f t="shared" si="148"/>
        <v>0</v>
      </c>
      <c r="S482" s="8">
        <f t="shared" si="149"/>
        <v>0</v>
      </c>
      <c r="T482" s="9">
        <f t="shared" si="150"/>
        <v>0</v>
      </c>
      <c r="U482" s="9">
        <f t="shared" si="151"/>
        <v>0</v>
      </c>
      <c r="V482" s="1">
        <f t="shared" si="141"/>
        <v>0</v>
      </c>
    </row>
    <row r="483" spans="1:33">
      <c r="A483" s="105">
        <v>4.8999999999999998E-4</v>
      </c>
      <c r="B483" s="7">
        <f t="shared" si="143"/>
        <v>4.8999999999999998E-4</v>
      </c>
      <c r="C483"/>
      <c r="D483"/>
      <c r="E483"/>
      <c r="F483" s="26">
        <f t="shared" si="144"/>
        <v>0</v>
      </c>
      <c r="G483" s="26">
        <f t="shared" si="129"/>
        <v>0</v>
      </c>
      <c r="H483" s="8">
        <v>0</v>
      </c>
      <c r="I483" s="8">
        <v>0</v>
      </c>
      <c r="J483" s="8">
        <v>0</v>
      </c>
      <c r="K483" s="9">
        <f t="shared" si="130"/>
        <v>0</v>
      </c>
      <c r="L483" s="9">
        <f t="shared" si="131"/>
        <v>0</v>
      </c>
      <c r="M483" s="9">
        <f t="shared" si="132"/>
        <v>0</v>
      </c>
      <c r="N483" s="9">
        <f t="shared" si="145"/>
        <v>0</v>
      </c>
      <c r="O483" s="9">
        <f t="shared" si="134"/>
        <v>0</v>
      </c>
      <c r="P483" s="8">
        <f t="shared" si="146"/>
        <v>0</v>
      </c>
      <c r="Q483" s="9">
        <f t="shared" si="147"/>
        <v>0</v>
      </c>
      <c r="R483" s="7">
        <f t="shared" si="148"/>
        <v>0</v>
      </c>
      <c r="S483" s="8">
        <f t="shared" si="149"/>
        <v>0</v>
      </c>
      <c r="T483" s="9">
        <f t="shared" si="150"/>
        <v>0</v>
      </c>
      <c r="U483" s="9">
        <f t="shared" si="151"/>
        <v>0</v>
      </c>
      <c r="V483" s="1">
        <f t="shared" si="141"/>
        <v>0</v>
      </c>
    </row>
    <row r="484" spans="1:33">
      <c r="A484" s="105">
        <v>4.9100000000000001E-4</v>
      </c>
      <c r="B484" s="7">
        <f t="shared" si="143"/>
        <v>4.9100000000000001E-4</v>
      </c>
      <c r="C484"/>
      <c r="D484"/>
      <c r="E484"/>
      <c r="F484" s="26">
        <f t="shared" si="144"/>
        <v>0</v>
      </c>
      <c r="G484" s="26">
        <f t="shared" si="129"/>
        <v>0</v>
      </c>
      <c r="H484" s="8">
        <v>0</v>
      </c>
      <c r="I484" s="8">
        <v>0</v>
      </c>
      <c r="J484" s="8">
        <v>0</v>
      </c>
      <c r="K484" s="9">
        <f t="shared" si="130"/>
        <v>0</v>
      </c>
      <c r="L484" s="9">
        <f t="shared" si="131"/>
        <v>0</v>
      </c>
      <c r="M484" s="9">
        <f t="shared" si="132"/>
        <v>0</v>
      </c>
      <c r="N484" s="9">
        <f t="shared" si="145"/>
        <v>0</v>
      </c>
      <c r="O484" s="9">
        <f t="shared" si="134"/>
        <v>0</v>
      </c>
      <c r="P484" s="8">
        <f t="shared" si="146"/>
        <v>0</v>
      </c>
      <c r="Q484" s="9">
        <f t="shared" si="147"/>
        <v>0</v>
      </c>
      <c r="R484" s="7">
        <f t="shared" si="148"/>
        <v>0</v>
      </c>
      <c r="S484" s="8">
        <f t="shared" si="149"/>
        <v>0</v>
      </c>
      <c r="T484" s="9">
        <f t="shared" si="150"/>
        <v>0</v>
      </c>
      <c r="U484" s="9">
        <f t="shared" si="151"/>
        <v>0</v>
      </c>
      <c r="V484" s="1">
        <f t="shared" si="141"/>
        <v>0</v>
      </c>
    </row>
    <row r="485" spans="1:33">
      <c r="A485" s="105">
        <v>4.9199999999999992E-4</v>
      </c>
      <c r="B485" s="7">
        <f t="shared" si="143"/>
        <v>4.9199999999999992E-4</v>
      </c>
      <c r="C485"/>
      <c r="D485"/>
      <c r="E485"/>
      <c r="F485" s="26">
        <f t="shared" si="144"/>
        <v>0</v>
      </c>
      <c r="G485" s="26">
        <f t="shared" si="129"/>
        <v>0</v>
      </c>
      <c r="H485" s="8">
        <v>0</v>
      </c>
      <c r="I485" s="8">
        <v>0</v>
      </c>
      <c r="J485" s="8">
        <v>0</v>
      </c>
      <c r="K485" s="9">
        <f t="shared" si="130"/>
        <v>0</v>
      </c>
      <c r="L485" s="9">
        <f t="shared" si="131"/>
        <v>0</v>
      </c>
      <c r="M485" s="9">
        <f t="shared" si="132"/>
        <v>0</v>
      </c>
      <c r="N485" s="9">
        <f t="shared" si="145"/>
        <v>0</v>
      </c>
      <c r="O485" s="9">
        <f t="shared" si="134"/>
        <v>0</v>
      </c>
      <c r="P485" s="8">
        <f t="shared" si="146"/>
        <v>0</v>
      </c>
      <c r="Q485" s="9">
        <f t="shared" si="147"/>
        <v>0</v>
      </c>
      <c r="R485" s="7">
        <f t="shared" si="148"/>
        <v>0</v>
      </c>
      <c r="S485" s="8">
        <f t="shared" si="149"/>
        <v>0</v>
      </c>
      <c r="T485" s="9">
        <f t="shared" si="150"/>
        <v>0</v>
      </c>
      <c r="U485" s="9">
        <f t="shared" si="151"/>
        <v>0</v>
      </c>
      <c r="V485" s="1">
        <f t="shared" si="141"/>
        <v>0</v>
      </c>
    </row>
    <row r="486" spans="1:33">
      <c r="A486" s="105">
        <v>4.9299999999999995E-4</v>
      </c>
      <c r="B486" s="7">
        <f t="shared" si="143"/>
        <v>4.9299999999999995E-4</v>
      </c>
      <c r="C486"/>
      <c r="D486"/>
      <c r="E486"/>
      <c r="F486" s="26">
        <f t="shared" si="144"/>
        <v>0</v>
      </c>
      <c r="G486" s="26">
        <f t="shared" si="129"/>
        <v>0</v>
      </c>
      <c r="H486" s="8">
        <v>0</v>
      </c>
      <c r="I486" s="8">
        <v>0</v>
      </c>
      <c r="J486" s="8">
        <v>0</v>
      </c>
      <c r="K486" s="9">
        <f t="shared" si="130"/>
        <v>0</v>
      </c>
      <c r="L486" s="9">
        <f t="shared" si="131"/>
        <v>0</v>
      </c>
      <c r="M486" s="9">
        <f t="shared" si="132"/>
        <v>0</v>
      </c>
      <c r="N486" s="9">
        <f t="shared" si="145"/>
        <v>0</v>
      </c>
      <c r="O486" s="9">
        <f t="shared" si="134"/>
        <v>0</v>
      </c>
      <c r="P486" s="8">
        <f t="shared" si="146"/>
        <v>0</v>
      </c>
      <c r="Q486" s="9">
        <f t="shared" si="147"/>
        <v>0</v>
      </c>
      <c r="R486" s="7">
        <f t="shared" si="148"/>
        <v>0</v>
      </c>
      <c r="S486" s="8">
        <f t="shared" si="149"/>
        <v>0</v>
      </c>
      <c r="T486" s="9">
        <f t="shared" si="150"/>
        <v>0</v>
      </c>
      <c r="U486" s="9">
        <f t="shared" si="151"/>
        <v>0</v>
      </c>
      <c r="V486" s="1">
        <f t="shared" si="141"/>
        <v>0</v>
      </c>
    </row>
    <row r="487" spans="1:33">
      <c r="A487" s="105">
        <v>4.9399999999999997E-4</v>
      </c>
      <c r="B487" s="7">
        <f t="shared" si="143"/>
        <v>4.9399999999999997E-4</v>
      </c>
      <c r="C487"/>
      <c r="D487"/>
      <c r="E487"/>
      <c r="F487" s="26">
        <f t="shared" si="144"/>
        <v>0</v>
      </c>
      <c r="G487" s="26">
        <f t="shared" si="129"/>
        <v>0</v>
      </c>
      <c r="H487" s="8">
        <v>0</v>
      </c>
      <c r="I487" s="8">
        <v>0</v>
      </c>
      <c r="J487" s="8">
        <v>0</v>
      </c>
      <c r="K487" s="9">
        <f t="shared" si="130"/>
        <v>0</v>
      </c>
      <c r="L487" s="9">
        <f t="shared" si="131"/>
        <v>0</v>
      </c>
      <c r="M487" s="9">
        <f t="shared" si="132"/>
        <v>0</v>
      </c>
      <c r="N487" s="9">
        <f t="shared" si="145"/>
        <v>0</v>
      </c>
      <c r="O487" s="9">
        <f t="shared" si="134"/>
        <v>0</v>
      </c>
      <c r="P487" s="8">
        <f t="shared" si="146"/>
        <v>0</v>
      </c>
      <c r="Q487" s="9">
        <f t="shared" si="147"/>
        <v>0</v>
      </c>
      <c r="R487" s="7">
        <f t="shared" si="148"/>
        <v>0</v>
      </c>
      <c r="S487" s="8">
        <f t="shared" si="149"/>
        <v>0</v>
      </c>
      <c r="T487" s="9">
        <f t="shared" si="150"/>
        <v>0</v>
      </c>
      <c r="U487" s="9">
        <f t="shared" si="151"/>
        <v>0</v>
      </c>
      <c r="V487" s="1">
        <f t="shared" si="141"/>
        <v>0</v>
      </c>
    </row>
    <row r="488" spans="1:33">
      <c r="A488" s="105">
        <v>4.95E-4</v>
      </c>
      <c r="B488" s="7">
        <f t="shared" si="143"/>
        <v>4.95E-4</v>
      </c>
      <c r="C488"/>
      <c r="D488"/>
      <c r="E488"/>
      <c r="F488" s="26">
        <f t="shared" si="144"/>
        <v>0</v>
      </c>
      <c r="G488" s="26">
        <f t="shared" si="129"/>
        <v>0</v>
      </c>
      <c r="H488" s="8">
        <v>0</v>
      </c>
      <c r="I488" s="8">
        <v>0</v>
      </c>
      <c r="J488" s="8">
        <v>0</v>
      </c>
      <c r="K488" s="9">
        <f t="shared" si="130"/>
        <v>0</v>
      </c>
      <c r="L488" s="9">
        <f t="shared" si="131"/>
        <v>0</v>
      </c>
      <c r="M488" s="9">
        <f t="shared" si="132"/>
        <v>0</v>
      </c>
      <c r="N488" s="9">
        <f t="shared" si="145"/>
        <v>0</v>
      </c>
      <c r="O488" s="9">
        <f t="shared" si="134"/>
        <v>0</v>
      </c>
      <c r="P488" s="8">
        <f t="shared" si="146"/>
        <v>0</v>
      </c>
      <c r="Q488" s="9">
        <f t="shared" si="147"/>
        <v>0</v>
      </c>
      <c r="R488" s="7">
        <f t="shared" si="148"/>
        <v>0</v>
      </c>
      <c r="S488" s="8">
        <f t="shared" si="149"/>
        <v>0</v>
      </c>
      <c r="T488" s="9">
        <f t="shared" si="150"/>
        <v>0</v>
      </c>
      <c r="U488" s="9">
        <f t="shared" si="151"/>
        <v>0</v>
      </c>
      <c r="V488" s="1">
        <f t="shared" si="141"/>
        <v>0</v>
      </c>
    </row>
    <row r="489" spans="1:33">
      <c r="A489" s="105">
        <v>4.9600000000000002E-4</v>
      </c>
      <c r="B489" s="7">
        <f t="shared" si="143"/>
        <v>4.9600000000000002E-4</v>
      </c>
      <c r="C489"/>
      <c r="D489"/>
      <c r="E489"/>
      <c r="F489" s="26">
        <f t="shared" si="144"/>
        <v>0</v>
      </c>
      <c r="G489" s="26">
        <f t="shared" si="129"/>
        <v>0</v>
      </c>
      <c r="H489" s="8">
        <v>0</v>
      </c>
      <c r="I489" s="8">
        <v>0</v>
      </c>
      <c r="J489" s="8">
        <v>0</v>
      </c>
      <c r="K489" s="9">
        <f t="shared" si="130"/>
        <v>0</v>
      </c>
      <c r="L489" s="9">
        <f t="shared" si="131"/>
        <v>0</v>
      </c>
      <c r="M489" s="9">
        <f t="shared" si="132"/>
        <v>0</v>
      </c>
      <c r="N489" s="9">
        <f t="shared" si="145"/>
        <v>0</v>
      </c>
      <c r="O489" s="9">
        <f t="shared" si="134"/>
        <v>0</v>
      </c>
      <c r="P489" s="8">
        <f t="shared" si="146"/>
        <v>0</v>
      </c>
      <c r="Q489" s="9">
        <f t="shared" si="147"/>
        <v>0</v>
      </c>
      <c r="R489" s="7">
        <f t="shared" si="148"/>
        <v>0</v>
      </c>
      <c r="S489" s="8">
        <f t="shared" si="149"/>
        <v>0</v>
      </c>
      <c r="T489" s="9">
        <f t="shared" si="150"/>
        <v>0</v>
      </c>
      <c r="U489" s="9">
        <f t="shared" si="151"/>
        <v>0</v>
      </c>
      <c r="V489" s="1">
        <f t="shared" si="141"/>
        <v>0</v>
      </c>
    </row>
    <row r="490" spans="1:33">
      <c r="A490" s="105">
        <v>4.9699999999999994E-4</v>
      </c>
      <c r="B490" s="7">
        <f t="shared" si="143"/>
        <v>4.9699999999999994E-4</v>
      </c>
      <c r="C490"/>
      <c r="D490"/>
      <c r="E490"/>
      <c r="F490" s="26">
        <f t="shared" si="144"/>
        <v>0</v>
      </c>
      <c r="G490" s="26">
        <f t="shared" si="129"/>
        <v>0</v>
      </c>
      <c r="H490" s="8">
        <v>0</v>
      </c>
      <c r="I490" s="8">
        <v>0</v>
      </c>
      <c r="J490" s="8">
        <v>0</v>
      </c>
      <c r="K490" s="9">
        <f t="shared" si="130"/>
        <v>0</v>
      </c>
      <c r="L490" s="9">
        <f t="shared" si="131"/>
        <v>0</v>
      </c>
      <c r="M490" s="9">
        <f t="shared" si="132"/>
        <v>0</v>
      </c>
      <c r="N490" s="9">
        <f t="shared" si="145"/>
        <v>0</v>
      </c>
      <c r="O490" s="9">
        <f t="shared" si="134"/>
        <v>0</v>
      </c>
      <c r="P490" s="8">
        <f t="shared" si="146"/>
        <v>0</v>
      </c>
      <c r="Q490" s="9">
        <f t="shared" si="147"/>
        <v>0</v>
      </c>
      <c r="R490" s="7">
        <f t="shared" si="148"/>
        <v>0</v>
      </c>
      <c r="S490" s="8">
        <f t="shared" si="149"/>
        <v>0</v>
      </c>
      <c r="T490" s="9">
        <f t="shared" si="150"/>
        <v>0</v>
      </c>
      <c r="U490" s="9">
        <f t="shared" si="151"/>
        <v>0</v>
      </c>
      <c r="V490" s="1">
        <f t="shared" si="141"/>
        <v>0</v>
      </c>
    </row>
    <row r="491" spans="1:33">
      <c r="A491" s="105">
        <v>4.9799999999999996E-4</v>
      </c>
      <c r="B491" s="7">
        <f t="shared" si="143"/>
        <v>4.9799999999999996E-4</v>
      </c>
      <c r="F491" s="26">
        <f t="shared" si="144"/>
        <v>0</v>
      </c>
      <c r="G491" s="26">
        <f t="shared" si="129"/>
        <v>0</v>
      </c>
      <c r="H491" s="8">
        <v>0</v>
      </c>
      <c r="I491" s="8">
        <v>0</v>
      </c>
      <c r="J491" s="8">
        <v>0</v>
      </c>
      <c r="K491" s="9">
        <f t="shared" si="130"/>
        <v>0</v>
      </c>
      <c r="L491" s="9">
        <f t="shared" si="131"/>
        <v>0</v>
      </c>
      <c r="M491" s="9">
        <f t="shared" si="132"/>
        <v>0</v>
      </c>
      <c r="N491" s="9">
        <f t="shared" si="145"/>
        <v>0</v>
      </c>
      <c r="O491" s="9">
        <f t="shared" si="134"/>
        <v>0</v>
      </c>
      <c r="P491" s="8">
        <f t="shared" si="146"/>
        <v>0</v>
      </c>
      <c r="Q491" s="9">
        <f t="shared" si="147"/>
        <v>0</v>
      </c>
      <c r="R491" s="7">
        <f t="shared" si="148"/>
        <v>0</v>
      </c>
      <c r="S491" s="8">
        <f t="shared" si="149"/>
        <v>0</v>
      </c>
      <c r="T491" s="9">
        <f t="shared" si="150"/>
        <v>0</v>
      </c>
      <c r="U491" s="9">
        <f t="shared" si="151"/>
        <v>0</v>
      </c>
      <c r="V491" s="1">
        <f t="shared" si="141"/>
        <v>0</v>
      </c>
    </row>
    <row r="492" spans="1:33">
      <c r="A492" s="105">
        <v>4.9899999999999999E-4</v>
      </c>
      <c r="B492" s="7">
        <f t="shared" si="143"/>
        <v>4.9899999999999999E-4</v>
      </c>
      <c r="F492" s="26">
        <f t="shared" si="144"/>
        <v>0</v>
      </c>
      <c r="G492" s="26">
        <f t="shared" si="129"/>
        <v>0</v>
      </c>
      <c r="H492" s="8">
        <v>0</v>
      </c>
      <c r="I492" s="8">
        <v>0</v>
      </c>
      <c r="J492" s="8">
        <v>0</v>
      </c>
      <c r="K492" s="9">
        <f t="shared" si="130"/>
        <v>0</v>
      </c>
      <c r="L492" s="9">
        <f t="shared" si="131"/>
        <v>0</v>
      </c>
      <c r="M492" s="9">
        <f t="shared" si="132"/>
        <v>0</v>
      </c>
      <c r="N492" s="9">
        <f t="shared" si="145"/>
        <v>0</v>
      </c>
      <c r="O492" s="9">
        <f t="shared" si="134"/>
        <v>0</v>
      </c>
      <c r="P492" s="8">
        <f t="shared" si="146"/>
        <v>0</v>
      </c>
      <c r="Q492" s="9">
        <f t="shared" si="147"/>
        <v>0</v>
      </c>
      <c r="R492" s="7">
        <f t="shared" si="148"/>
        <v>0</v>
      </c>
      <c r="S492" s="8">
        <f t="shared" si="149"/>
        <v>0</v>
      </c>
      <c r="T492" s="9">
        <f t="shared" si="150"/>
        <v>0</v>
      </c>
      <c r="U492" s="9">
        <f t="shared" si="151"/>
        <v>0</v>
      </c>
      <c r="V492" s="1">
        <f t="shared" si="141"/>
        <v>0</v>
      </c>
    </row>
    <row r="493" spans="1:33" s="101" customFormat="1">
      <c r="A493" s="105">
        <v>5.0000000000000001E-4</v>
      </c>
      <c r="F493" s="102"/>
      <c r="G493" s="102"/>
      <c r="H493" s="8">
        <v>0</v>
      </c>
      <c r="I493" s="8">
        <v>0</v>
      </c>
      <c r="J493" s="8">
        <v>0</v>
      </c>
      <c r="V493" s="103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</row>
    <row r="494" spans="1:33" s="22" customFormat="1">
      <c r="A494" s="105">
        <v>5.0100000000000003E-4</v>
      </c>
      <c r="C494" s="23" t="s">
        <v>104</v>
      </c>
      <c r="D494" s="23"/>
      <c r="E494" s="23"/>
      <c r="F494" s="25"/>
      <c r="G494" s="25"/>
      <c r="H494" s="8">
        <v>0</v>
      </c>
      <c r="I494" s="8">
        <v>0</v>
      </c>
      <c r="J494" s="8">
        <v>0</v>
      </c>
    </row>
    <row r="495" spans="1:33">
      <c r="A495" s="105">
        <v>5.0199999999999995E-4</v>
      </c>
      <c r="B495" s="7">
        <f t="shared" ref="B495:B558" si="152">V495+A495</f>
        <v>5.0199999999999995E-4</v>
      </c>
      <c r="C495"/>
      <c r="D495"/>
      <c r="E495"/>
      <c r="F495" s="26">
        <f t="shared" ref="F495:F558" si="153">COUNTIF(H495:O495,"&gt;1")</f>
        <v>0</v>
      </c>
      <c r="G495" s="26">
        <f t="shared" ref="G495:G574" si="154">COUNTIF(R495:U495,"&gt;1")</f>
        <v>0</v>
      </c>
      <c r="H495" s="8">
        <v>0</v>
      </c>
      <c r="I495" s="8">
        <v>0</v>
      </c>
      <c r="J495" s="8">
        <v>0</v>
      </c>
      <c r="K495" s="9">
        <f t="shared" ref="K495:K574" si="155">IF(ISERROR(VLOOKUP($C495,_Tri3,5,FALSE)),0,(VLOOKUP($C495,_Tri3,5,FALSE)))</f>
        <v>0</v>
      </c>
      <c r="L495" s="9">
        <f t="shared" ref="L495:L574" si="156">IF(ISERROR(VLOOKUP($C495,_Tri4,5,FALSE)),0,(VLOOKUP($C495,_Tri4,5,FALSE)))</f>
        <v>0</v>
      </c>
      <c r="M495" s="9">
        <f t="shared" ref="M495:M574" si="157">IF(ISERROR(VLOOKUP($C495,_Tri5,5,FALSE)),0,(VLOOKUP($C495,_Tri5,5,FALSE)))</f>
        <v>0</v>
      </c>
      <c r="N495" s="9">
        <f t="shared" ref="N495:N526" si="158">IF(ISERROR(VLOOKUP($C495,_Tri6,5,FALSE)),0,(VLOOKUP($C495,_Tri6,5,FALSE)))</f>
        <v>0</v>
      </c>
      <c r="O495" s="9">
        <f t="shared" ref="O495:O574" si="159">IF(ISERROR(VLOOKUP($C495,_Tri8,5,FALSE)),0,(VLOOKUP($C495,_Tri8,5,FALSE)))</f>
        <v>0</v>
      </c>
      <c r="P495" s="8">
        <f t="shared" ref="P495:P558" si="160">LARGE(H495:J495,2)</f>
        <v>0</v>
      </c>
      <c r="Q495" s="9">
        <f t="shared" ref="Q495:Q558" si="161">LARGE(K495:O495,3)</f>
        <v>0</v>
      </c>
      <c r="R495" s="7">
        <f t="shared" ref="R495:R558" si="162">LARGE(P495:Q495,1)</f>
        <v>0</v>
      </c>
      <c r="S495" s="8">
        <f t="shared" ref="S495:S558" si="163">LARGE(H495:J495,1)</f>
        <v>0</v>
      </c>
      <c r="T495" s="9">
        <f t="shared" ref="T495:T558" si="164">LARGE(K495:O495,1)</f>
        <v>0</v>
      </c>
      <c r="U495" s="9">
        <f t="shared" ref="U495:U558" si="165">LARGE(K495:O495,2)</f>
        <v>0</v>
      </c>
      <c r="V495" s="1">
        <f t="shared" ref="V495:V574" si="166">SUM(R495:U495)</f>
        <v>0</v>
      </c>
    </row>
    <row r="496" spans="1:33">
      <c r="A496" s="105">
        <v>5.0299999999999997E-4</v>
      </c>
      <c r="B496" s="7">
        <f t="shared" si="152"/>
        <v>5.0299999999999997E-4</v>
      </c>
      <c r="C496"/>
      <c r="D496"/>
      <c r="E496"/>
      <c r="F496" s="26">
        <f t="shared" si="153"/>
        <v>0</v>
      </c>
      <c r="G496" s="26">
        <f t="shared" si="154"/>
        <v>0</v>
      </c>
      <c r="H496" s="8">
        <v>0</v>
      </c>
      <c r="I496" s="8">
        <v>0</v>
      </c>
      <c r="J496" s="8">
        <v>0</v>
      </c>
      <c r="K496" s="9">
        <f t="shared" si="155"/>
        <v>0</v>
      </c>
      <c r="L496" s="9">
        <f t="shared" si="156"/>
        <v>0</v>
      </c>
      <c r="M496" s="9">
        <f t="shared" si="157"/>
        <v>0</v>
      </c>
      <c r="N496" s="9">
        <f t="shared" si="158"/>
        <v>0</v>
      </c>
      <c r="O496" s="9">
        <f t="shared" si="159"/>
        <v>0</v>
      </c>
      <c r="P496" s="8">
        <f t="shared" si="160"/>
        <v>0</v>
      </c>
      <c r="Q496" s="9">
        <f t="shared" si="161"/>
        <v>0</v>
      </c>
      <c r="R496" s="7">
        <f t="shared" si="162"/>
        <v>0</v>
      </c>
      <c r="S496" s="8">
        <f t="shared" si="163"/>
        <v>0</v>
      </c>
      <c r="T496" s="9">
        <f t="shared" si="164"/>
        <v>0</v>
      </c>
      <c r="U496" s="9">
        <f t="shared" si="165"/>
        <v>0</v>
      </c>
      <c r="V496" s="1">
        <f t="shared" si="166"/>
        <v>0</v>
      </c>
    </row>
    <row r="497" spans="1:22">
      <c r="A497" s="105">
        <v>5.04E-4</v>
      </c>
      <c r="B497" s="7">
        <f t="shared" si="152"/>
        <v>14148.436546457226</v>
      </c>
      <c r="C497" t="s">
        <v>379</v>
      </c>
      <c r="D497" t="s">
        <v>378</v>
      </c>
      <c r="E497" t="s">
        <v>202</v>
      </c>
      <c r="F497" s="26">
        <f t="shared" si="153"/>
        <v>2</v>
      </c>
      <c r="G497" s="26">
        <f t="shared" si="154"/>
        <v>2</v>
      </c>
      <c r="H497" s="8">
        <v>0</v>
      </c>
      <c r="I497" s="8">
        <v>0</v>
      </c>
      <c r="J497" s="8">
        <v>0</v>
      </c>
      <c r="K497" s="9">
        <f t="shared" si="155"/>
        <v>0</v>
      </c>
      <c r="L497" s="9">
        <f t="shared" si="156"/>
        <v>7185.4432830042579</v>
      </c>
      <c r="M497" s="9">
        <f t="shared" si="157"/>
        <v>6962.9927594529681</v>
      </c>
      <c r="N497" s="9">
        <f t="shared" si="158"/>
        <v>0</v>
      </c>
      <c r="O497" s="9">
        <f t="shared" si="159"/>
        <v>0</v>
      </c>
      <c r="P497" s="8">
        <f t="shared" si="160"/>
        <v>0</v>
      </c>
      <c r="Q497" s="9">
        <f t="shared" si="161"/>
        <v>0</v>
      </c>
      <c r="R497" s="7">
        <f t="shared" si="162"/>
        <v>0</v>
      </c>
      <c r="S497" s="8">
        <f t="shared" si="163"/>
        <v>0</v>
      </c>
      <c r="T497" s="9">
        <f t="shared" si="164"/>
        <v>7185.4432830042579</v>
      </c>
      <c r="U497" s="9">
        <f t="shared" si="165"/>
        <v>6962.9927594529681</v>
      </c>
      <c r="V497" s="1">
        <f t="shared" si="166"/>
        <v>14148.436042457226</v>
      </c>
    </row>
    <row r="498" spans="1:22">
      <c r="A498" s="105">
        <v>5.0500000000000002E-4</v>
      </c>
      <c r="B498" s="7">
        <f t="shared" si="152"/>
        <v>5.0500000000000002E-4</v>
      </c>
      <c r="C498"/>
      <c r="D498"/>
      <c r="E498"/>
      <c r="F498" s="26">
        <f t="shared" si="153"/>
        <v>0</v>
      </c>
      <c r="G498" s="26">
        <f t="shared" si="154"/>
        <v>0</v>
      </c>
      <c r="H498" s="8">
        <v>0</v>
      </c>
      <c r="I498" s="8">
        <v>0</v>
      </c>
      <c r="J498" s="8">
        <v>0</v>
      </c>
      <c r="K498" s="9">
        <f t="shared" si="155"/>
        <v>0</v>
      </c>
      <c r="L498" s="9">
        <f t="shared" si="156"/>
        <v>0</v>
      </c>
      <c r="M498" s="9">
        <f t="shared" si="157"/>
        <v>0</v>
      </c>
      <c r="N498" s="9">
        <f t="shared" si="158"/>
        <v>0</v>
      </c>
      <c r="O498" s="9">
        <f t="shared" si="159"/>
        <v>0</v>
      </c>
      <c r="P498" s="8">
        <f t="shared" si="160"/>
        <v>0</v>
      </c>
      <c r="Q498" s="9">
        <f t="shared" si="161"/>
        <v>0</v>
      </c>
      <c r="R498" s="7">
        <f t="shared" si="162"/>
        <v>0</v>
      </c>
      <c r="S498" s="8">
        <f t="shared" si="163"/>
        <v>0</v>
      </c>
      <c r="T498" s="9">
        <f t="shared" si="164"/>
        <v>0</v>
      </c>
      <c r="U498" s="9">
        <f t="shared" si="165"/>
        <v>0</v>
      </c>
      <c r="V498" s="1">
        <f t="shared" si="166"/>
        <v>0</v>
      </c>
    </row>
    <row r="499" spans="1:22">
      <c r="A499" s="105">
        <v>5.0600000000000005E-4</v>
      </c>
      <c r="B499" s="7">
        <f t="shared" si="152"/>
        <v>5.0600000000000005E-4</v>
      </c>
      <c r="C499"/>
      <c r="D499"/>
      <c r="E499"/>
      <c r="F499" s="26">
        <f t="shared" si="153"/>
        <v>0</v>
      </c>
      <c r="G499" s="26">
        <f t="shared" si="154"/>
        <v>0</v>
      </c>
      <c r="H499" s="8">
        <v>0</v>
      </c>
      <c r="I499" s="8">
        <v>0</v>
      </c>
      <c r="J499" s="8">
        <v>0</v>
      </c>
      <c r="K499" s="9">
        <f t="shared" si="155"/>
        <v>0</v>
      </c>
      <c r="L499" s="9">
        <f t="shared" si="156"/>
        <v>0</v>
      </c>
      <c r="M499" s="9">
        <f t="shared" si="157"/>
        <v>0</v>
      </c>
      <c r="N499" s="9">
        <f t="shared" si="158"/>
        <v>0</v>
      </c>
      <c r="O499" s="9">
        <f t="shared" si="159"/>
        <v>0</v>
      </c>
      <c r="P499" s="8">
        <f t="shared" si="160"/>
        <v>0</v>
      </c>
      <c r="Q499" s="9">
        <f t="shared" si="161"/>
        <v>0</v>
      </c>
      <c r="R499" s="7">
        <f t="shared" si="162"/>
        <v>0</v>
      </c>
      <c r="S499" s="8">
        <f t="shared" si="163"/>
        <v>0</v>
      </c>
      <c r="T499" s="9">
        <f t="shared" si="164"/>
        <v>0</v>
      </c>
      <c r="U499" s="9">
        <f t="shared" si="165"/>
        <v>0</v>
      </c>
      <c r="V499" s="1">
        <f t="shared" si="166"/>
        <v>0</v>
      </c>
    </row>
    <row r="500" spans="1:22">
      <c r="A500" s="105">
        <v>5.0699999999999996E-4</v>
      </c>
      <c r="B500" s="7">
        <f t="shared" si="152"/>
        <v>24811.660124925504</v>
      </c>
      <c r="C500" t="s">
        <v>381</v>
      </c>
      <c r="D500" t="s">
        <v>378</v>
      </c>
      <c r="E500" t="s">
        <v>121</v>
      </c>
      <c r="F500" s="26">
        <f t="shared" si="153"/>
        <v>4</v>
      </c>
      <c r="G500" s="26">
        <f t="shared" si="154"/>
        <v>3</v>
      </c>
      <c r="H500" s="8">
        <v>0</v>
      </c>
      <c r="I500" s="8">
        <v>0</v>
      </c>
      <c r="J500" s="8">
        <v>0</v>
      </c>
      <c r="K500" s="9">
        <f t="shared" si="155"/>
        <v>7952.2357723577416</v>
      </c>
      <c r="L500" s="9">
        <f t="shared" si="156"/>
        <v>8245.2243447356668</v>
      </c>
      <c r="M500" s="9">
        <f t="shared" si="157"/>
        <v>8219.3732193732521</v>
      </c>
      <c r="N500" s="9">
        <f t="shared" si="158"/>
        <v>0</v>
      </c>
      <c r="O500" s="9">
        <f t="shared" si="159"/>
        <v>8347.062053816584</v>
      </c>
      <c r="P500" s="8">
        <f t="shared" si="160"/>
        <v>0</v>
      </c>
      <c r="Q500" s="9">
        <f t="shared" si="161"/>
        <v>8219.3732193732521</v>
      </c>
      <c r="R500" s="7">
        <f t="shared" si="162"/>
        <v>8219.3732193732521</v>
      </c>
      <c r="S500" s="8">
        <f t="shared" si="163"/>
        <v>0</v>
      </c>
      <c r="T500" s="9">
        <f t="shared" si="164"/>
        <v>8347.062053816584</v>
      </c>
      <c r="U500" s="9">
        <f t="shared" si="165"/>
        <v>8245.2243447356668</v>
      </c>
      <c r="V500" s="1">
        <f t="shared" si="166"/>
        <v>24811.659617925503</v>
      </c>
    </row>
    <row r="501" spans="1:22">
      <c r="A501" s="105">
        <v>5.0799999999999999E-4</v>
      </c>
      <c r="B501" s="7">
        <f t="shared" si="152"/>
        <v>5.0799999999999999E-4</v>
      </c>
      <c r="C501"/>
      <c r="D501"/>
      <c r="E501"/>
      <c r="F501" s="26">
        <f t="shared" si="153"/>
        <v>0</v>
      </c>
      <c r="G501" s="26">
        <f t="shared" si="154"/>
        <v>0</v>
      </c>
      <c r="H501" s="8">
        <v>0</v>
      </c>
      <c r="I501" s="8">
        <v>0</v>
      </c>
      <c r="J501" s="8">
        <v>0</v>
      </c>
      <c r="K501" s="9">
        <f t="shared" si="155"/>
        <v>0</v>
      </c>
      <c r="L501" s="9">
        <f t="shared" si="156"/>
        <v>0</v>
      </c>
      <c r="M501" s="9">
        <f t="shared" si="157"/>
        <v>0</v>
      </c>
      <c r="N501" s="9">
        <f t="shared" si="158"/>
        <v>0</v>
      </c>
      <c r="O501" s="9">
        <f t="shared" si="159"/>
        <v>0</v>
      </c>
      <c r="P501" s="8">
        <f t="shared" si="160"/>
        <v>0</v>
      </c>
      <c r="Q501" s="9">
        <f t="shared" si="161"/>
        <v>0</v>
      </c>
      <c r="R501" s="7">
        <f t="shared" si="162"/>
        <v>0</v>
      </c>
      <c r="S501" s="8">
        <f t="shared" si="163"/>
        <v>0</v>
      </c>
      <c r="T501" s="9">
        <f t="shared" si="164"/>
        <v>0</v>
      </c>
      <c r="U501" s="9">
        <f t="shared" si="165"/>
        <v>0</v>
      </c>
      <c r="V501" s="1">
        <f t="shared" si="166"/>
        <v>0</v>
      </c>
    </row>
    <row r="502" spans="1:22">
      <c r="A502" s="105">
        <v>5.0900000000000001E-4</v>
      </c>
      <c r="B502" s="7">
        <f t="shared" si="152"/>
        <v>17742.852053623887</v>
      </c>
      <c r="C502" t="s">
        <v>384</v>
      </c>
      <c r="D502" t="s">
        <v>378</v>
      </c>
      <c r="E502" t="s">
        <v>385</v>
      </c>
      <c r="F502" s="26">
        <f t="shared" si="153"/>
        <v>2</v>
      </c>
      <c r="G502" s="26">
        <f t="shared" si="154"/>
        <v>2</v>
      </c>
      <c r="H502" s="8">
        <v>0</v>
      </c>
      <c r="I502" s="8">
        <v>0</v>
      </c>
      <c r="J502" s="8">
        <v>0</v>
      </c>
      <c r="K502" s="9">
        <f t="shared" si="155"/>
        <v>8684.7946725859674</v>
      </c>
      <c r="L502" s="9">
        <f t="shared" si="156"/>
        <v>0</v>
      </c>
      <c r="M502" s="9">
        <f t="shared" si="157"/>
        <v>0</v>
      </c>
      <c r="N502" s="9">
        <f t="shared" si="158"/>
        <v>9058.0568720379179</v>
      </c>
      <c r="O502" s="9">
        <f t="shared" si="159"/>
        <v>0</v>
      </c>
      <c r="P502" s="8">
        <f t="shared" si="160"/>
        <v>0</v>
      </c>
      <c r="Q502" s="9">
        <f t="shared" si="161"/>
        <v>0</v>
      </c>
      <c r="R502" s="7">
        <f t="shared" si="162"/>
        <v>0</v>
      </c>
      <c r="S502" s="8">
        <f t="shared" si="163"/>
        <v>0</v>
      </c>
      <c r="T502" s="9">
        <f t="shared" si="164"/>
        <v>9058.0568720379179</v>
      </c>
      <c r="U502" s="9">
        <f t="shared" si="165"/>
        <v>8684.7946725859674</v>
      </c>
      <c r="V502" s="1">
        <f t="shared" si="166"/>
        <v>17742.851544623885</v>
      </c>
    </row>
    <row r="503" spans="1:22">
      <c r="A503" s="105">
        <v>5.1000000000000004E-4</v>
      </c>
      <c r="B503" s="7">
        <f t="shared" si="152"/>
        <v>5.1000000000000004E-4</v>
      </c>
      <c r="C503"/>
      <c r="D503"/>
      <c r="E503"/>
      <c r="F503" s="26">
        <f t="shared" si="153"/>
        <v>0</v>
      </c>
      <c r="G503" s="26">
        <f t="shared" si="154"/>
        <v>0</v>
      </c>
      <c r="H503" s="8">
        <v>0</v>
      </c>
      <c r="I503" s="8">
        <v>0</v>
      </c>
      <c r="J503" s="8">
        <v>0</v>
      </c>
      <c r="K503" s="9">
        <f t="shared" si="155"/>
        <v>0</v>
      </c>
      <c r="L503" s="9">
        <f t="shared" si="156"/>
        <v>0</v>
      </c>
      <c r="M503" s="9">
        <f t="shared" si="157"/>
        <v>0</v>
      </c>
      <c r="N503" s="9">
        <f t="shared" si="158"/>
        <v>0</v>
      </c>
      <c r="O503" s="9">
        <f t="shared" si="159"/>
        <v>0</v>
      </c>
      <c r="P503" s="8">
        <f t="shared" si="160"/>
        <v>0</v>
      </c>
      <c r="Q503" s="9">
        <f t="shared" si="161"/>
        <v>0</v>
      </c>
      <c r="R503" s="7">
        <f t="shared" si="162"/>
        <v>0</v>
      </c>
      <c r="S503" s="8">
        <f t="shared" si="163"/>
        <v>0</v>
      </c>
      <c r="T503" s="9">
        <f t="shared" si="164"/>
        <v>0</v>
      </c>
      <c r="U503" s="9">
        <f t="shared" si="165"/>
        <v>0</v>
      </c>
      <c r="V503" s="1">
        <f t="shared" si="166"/>
        <v>0</v>
      </c>
    </row>
    <row r="504" spans="1:22">
      <c r="A504" s="105">
        <v>5.1099999999999995E-4</v>
      </c>
      <c r="B504" s="7">
        <f t="shared" si="152"/>
        <v>5.1099999999999995E-4</v>
      </c>
      <c r="C504"/>
      <c r="D504"/>
      <c r="E504"/>
      <c r="F504" s="26">
        <f t="shared" si="153"/>
        <v>0</v>
      </c>
      <c r="G504" s="26">
        <f t="shared" si="154"/>
        <v>0</v>
      </c>
      <c r="H504" s="8">
        <v>0</v>
      </c>
      <c r="I504" s="8">
        <v>0</v>
      </c>
      <c r="J504" s="8">
        <v>0</v>
      </c>
      <c r="K504" s="9">
        <f t="shared" si="155"/>
        <v>0</v>
      </c>
      <c r="L504" s="9">
        <f t="shared" si="156"/>
        <v>0</v>
      </c>
      <c r="M504" s="9">
        <f t="shared" si="157"/>
        <v>0</v>
      </c>
      <c r="N504" s="9">
        <f t="shared" si="158"/>
        <v>0</v>
      </c>
      <c r="O504" s="9">
        <f t="shared" si="159"/>
        <v>0</v>
      </c>
      <c r="P504" s="8">
        <f t="shared" si="160"/>
        <v>0</v>
      </c>
      <c r="Q504" s="9">
        <f t="shared" si="161"/>
        <v>0</v>
      </c>
      <c r="R504" s="7">
        <f t="shared" si="162"/>
        <v>0</v>
      </c>
      <c r="S504" s="8">
        <f t="shared" si="163"/>
        <v>0</v>
      </c>
      <c r="T504" s="9">
        <f t="shared" si="164"/>
        <v>0</v>
      </c>
      <c r="U504" s="9">
        <f t="shared" si="165"/>
        <v>0</v>
      </c>
      <c r="V504" s="1">
        <f t="shared" si="166"/>
        <v>0</v>
      </c>
    </row>
    <row r="505" spans="1:22">
      <c r="A505" s="105">
        <v>5.1199999999999998E-4</v>
      </c>
      <c r="B505" s="7">
        <f t="shared" si="152"/>
        <v>5.1199999999999998E-4</v>
      </c>
      <c r="C505"/>
      <c r="D505"/>
      <c r="E505"/>
      <c r="F505" s="26">
        <f t="shared" si="153"/>
        <v>0</v>
      </c>
      <c r="G505" s="26">
        <f t="shared" si="154"/>
        <v>0</v>
      </c>
      <c r="H505" s="8">
        <v>0</v>
      </c>
      <c r="I505" s="8">
        <v>0</v>
      </c>
      <c r="J505" s="8">
        <v>0</v>
      </c>
      <c r="K505" s="9">
        <f t="shared" si="155"/>
        <v>0</v>
      </c>
      <c r="L505" s="9">
        <f t="shared" si="156"/>
        <v>0</v>
      </c>
      <c r="M505" s="9">
        <f t="shared" si="157"/>
        <v>0</v>
      </c>
      <c r="N505" s="9">
        <f t="shared" si="158"/>
        <v>0</v>
      </c>
      <c r="O505" s="9">
        <f t="shared" si="159"/>
        <v>0</v>
      </c>
      <c r="P505" s="8">
        <f t="shared" si="160"/>
        <v>0</v>
      </c>
      <c r="Q505" s="9">
        <f t="shared" si="161"/>
        <v>0</v>
      </c>
      <c r="R505" s="7">
        <f t="shared" si="162"/>
        <v>0</v>
      </c>
      <c r="S505" s="8">
        <f t="shared" si="163"/>
        <v>0</v>
      </c>
      <c r="T505" s="9">
        <f t="shared" si="164"/>
        <v>0</v>
      </c>
      <c r="U505" s="9">
        <f t="shared" si="165"/>
        <v>0</v>
      </c>
      <c r="V505" s="1">
        <f t="shared" si="166"/>
        <v>0</v>
      </c>
    </row>
    <row r="506" spans="1:22">
      <c r="A506" s="105">
        <v>5.13E-4</v>
      </c>
      <c r="B506" s="7">
        <f t="shared" si="152"/>
        <v>5.13E-4</v>
      </c>
      <c r="C506"/>
      <c r="D506"/>
      <c r="E506"/>
      <c r="F506" s="26">
        <f t="shared" si="153"/>
        <v>0</v>
      </c>
      <c r="G506" s="26">
        <f t="shared" si="154"/>
        <v>0</v>
      </c>
      <c r="H506" s="8">
        <v>0</v>
      </c>
      <c r="I506" s="8">
        <v>0</v>
      </c>
      <c r="J506" s="8">
        <v>0</v>
      </c>
      <c r="K506" s="9">
        <f t="shared" si="155"/>
        <v>0</v>
      </c>
      <c r="L506" s="9">
        <f t="shared" si="156"/>
        <v>0</v>
      </c>
      <c r="M506" s="9">
        <f t="shared" si="157"/>
        <v>0</v>
      </c>
      <c r="N506" s="9">
        <f t="shared" si="158"/>
        <v>0</v>
      </c>
      <c r="O506" s="9">
        <f t="shared" si="159"/>
        <v>0</v>
      </c>
      <c r="P506" s="8">
        <f t="shared" si="160"/>
        <v>0</v>
      </c>
      <c r="Q506" s="9">
        <f t="shared" si="161"/>
        <v>0</v>
      </c>
      <c r="R506" s="7">
        <f t="shared" si="162"/>
        <v>0</v>
      </c>
      <c r="S506" s="8">
        <f t="shared" si="163"/>
        <v>0</v>
      </c>
      <c r="T506" s="9">
        <f t="shared" si="164"/>
        <v>0</v>
      </c>
      <c r="U506" s="9">
        <f t="shared" si="165"/>
        <v>0</v>
      </c>
      <c r="V506" s="1">
        <f t="shared" si="166"/>
        <v>0</v>
      </c>
    </row>
    <row r="507" spans="1:22">
      <c r="A507" s="105">
        <v>5.1400000000000003E-4</v>
      </c>
      <c r="B507" s="7">
        <f t="shared" si="152"/>
        <v>5.1400000000000003E-4</v>
      </c>
      <c r="C507"/>
      <c r="D507"/>
      <c r="E507"/>
      <c r="F507" s="26">
        <f t="shared" si="153"/>
        <v>0</v>
      </c>
      <c r="G507" s="26">
        <f t="shared" si="154"/>
        <v>0</v>
      </c>
      <c r="H507" s="8">
        <v>0</v>
      </c>
      <c r="I507" s="8">
        <v>0</v>
      </c>
      <c r="J507" s="8">
        <v>0</v>
      </c>
      <c r="K507" s="9">
        <f t="shared" si="155"/>
        <v>0</v>
      </c>
      <c r="L507" s="9">
        <f t="shared" si="156"/>
        <v>0</v>
      </c>
      <c r="M507" s="9">
        <f t="shared" si="157"/>
        <v>0</v>
      </c>
      <c r="N507" s="9">
        <f t="shared" si="158"/>
        <v>0</v>
      </c>
      <c r="O507" s="9">
        <f t="shared" si="159"/>
        <v>0</v>
      </c>
      <c r="P507" s="8">
        <f t="shared" si="160"/>
        <v>0</v>
      </c>
      <c r="Q507" s="9">
        <f t="shared" si="161"/>
        <v>0</v>
      </c>
      <c r="R507" s="7">
        <f t="shared" si="162"/>
        <v>0</v>
      </c>
      <c r="S507" s="8">
        <f t="shared" si="163"/>
        <v>0</v>
      </c>
      <c r="T507" s="9">
        <f t="shared" si="164"/>
        <v>0</v>
      </c>
      <c r="U507" s="9">
        <f t="shared" si="165"/>
        <v>0</v>
      </c>
      <c r="V507" s="1">
        <f t="shared" si="166"/>
        <v>0</v>
      </c>
    </row>
    <row r="508" spans="1:22">
      <c r="A508" s="105">
        <v>5.1500000000000005E-4</v>
      </c>
      <c r="B508" s="7">
        <f t="shared" si="152"/>
        <v>5.1500000000000005E-4</v>
      </c>
      <c r="C508"/>
      <c r="D508"/>
      <c r="E508"/>
      <c r="F508" s="26">
        <f t="shared" si="153"/>
        <v>0</v>
      </c>
      <c r="G508" s="26">
        <f t="shared" si="154"/>
        <v>0</v>
      </c>
      <c r="H508" s="8">
        <v>0</v>
      </c>
      <c r="I508" s="8">
        <v>0</v>
      </c>
      <c r="J508" s="8">
        <v>0</v>
      </c>
      <c r="K508" s="9">
        <f t="shared" si="155"/>
        <v>0</v>
      </c>
      <c r="L508" s="9">
        <f t="shared" si="156"/>
        <v>0</v>
      </c>
      <c r="M508" s="9">
        <f t="shared" si="157"/>
        <v>0</v>
      </c>
      <c r="N508" s="9">
        <f t="shared" si="158"/>
        <v>0</v>
      </c>
      <c r="O508" s="9">
        <f t="shared" si="159"/>
        <v>0</v>
      </c>
      <c r="P508" s="8">
        <f t="shared" si="160"/>
        <v>0</v>
      </c>
      <c r="Q508" s="9">
        <f t="shared" si="161"/>
        <v>0</v>
      </c>
      <c r="R508" s="7">
        <f t="shared" si="162"/>
        <v>0</v>
      </c>
      <c r="S508" s="8">
        <f t="shared" si="163"/>
        <v>0</v>
      </c>
      <c r="T508" s="9">
        <f t="shared" si="164"/>
        <v>0</v>
      </c>
      <c r="U508" s="9">
        <f t="shared" si="165"/>
        <v>0</v>
      </c>
      <c r="V508" s="1">
        <f t="shared" si="166"/>
        <v>0</v>
      </c>
    </row>
    <row r="509" spans="1:22">
      <c r="A509" s="105">
        <v>5.1599999999999997E-4</v>
      </c>
      <c r="B509" s="7">
        <f t="shared" si="152"/>
        <v>28205.412443245892</v>
      </c>
      <c r="C509" t="s">
        <v>547</v>
      </c>
      <c r="D509" t="s">
        <v>378</v>
      </c>
      <c r="E509" t="s">
        <v>188</v>
      </c>
      <c r="F509" s="26">
        <f t="shared" si="153"/>
        <v>4</v>
      </c>
      <c r="G509" s="26">
        <f t="shared" si="154"/>
        <v>3</v>
      </c>
      <c r="H509" s="8">
        <v>0</v>
      </c>
      <c r="I509" s="8">
        <v>0</v>
      </c>
      <c r="J509" s="8">
        <v>0</v>
      </c>
      <c r="K509" s="9">
        <f t="shared" si="155"/>
        <v>8953.0892448512532</v>
      </c>
      <c r="L509" s="9">
        <f t="shared" si="156"/>
        <v>9238.4270781483265</v>
      </c>
      <c r="M509" s="9">
        <f t="shared" si="157"/>
        <v>9464.1880809185659</v>
      </c>
      <c r="N509" s="9">
        <f t="shared" si="158"/>
        <v>9502.7967681789996</v>
      </c>
      <c r="O509" s="9">
        <f t="shared" si="159"/>
        <v>0</v>
      </c>
      <c r="P509" s="8">
        <f t="shared" si="160"/>
        <v>0</v>
      </c>
      <c r="Q509" s="9">
        <f t="shared" si="161"/>
        <v>9238.4270781483265</v>
      </c>
      <c r="R509" s="7">
        <f t="shared" si="162"/>
        <v>9238.4270781483265</v>
      </c>
      <c r="S509" s="8">
        <f t="shared" si="163"/>
        <v>0</v>
      </c>
      <c r="T509" s="9">
        <f t="shared" si="164"/>
        <v>9502.7967681789996</v>
      </c>
      <c r="U509" s="9">
        <f t="shared" si="165"/>
        <v>9464.1880809185659</v>
      </c>
      <c r="V509" s="1">
        <f t="shared" si="166"/>
        <v>28205.411927245892</v>
      </c>
    </row>
    <row r="510" spans="1:22">
      <c r="A510" s="105">
        <v>5.1699999999999999E-4</v>
      </c>
      <c r="B510" s="7">
        <f t="shared" si="152"/>
        <v>13381.353406333805</v>
      </c>
      <c r="C510" t="s">
        <v>391</v>
      </c>
      <c r="D510" t="s">
        <v>378</v>
      </c>
      <c r="E510" t="s">
        <v>124</v>
      </c>
      <c r="F510" s="26">
        <f t="shared" si="153"/>
        <v>2</v>
      </c>
      <c r="G510" s="26">
        <f t="shared" si="154"/>
        <v>2</v>
      </c>
      <c r="H510" s="8">
        <v>0</v>
      </c>
      <c r="I510" s="8">
        <v>0</v>
      </c>
      <c r="J510" s="8">
        <v>0</v>
      </c>
      <c r="K510" s="9">
        <f t="shared" si="155"/>
        <v>0</v>
      </c>
      <c r="L510" s="9">
        <f t="shared" si="156"/>
        <v>0</v>
      </c>
      <c r="M510" s="9">
        <f t="shared" si="157"/>
        <v>6874.5035742653117</v>
      </c>
      <c r="N510" s="9">
        <f t="shared" si="158"/>
        <v>0</v>
      </c>
      <c r="O510" s="9">
        <f t="shared" si="159"/>
        <v>6506.8493150684935</v>
      </c>
      <c r="P510" s="8">
        <f t="shared" si="160"/>
        <v>0</v>
      </c>
      <c r="Q510" s="9">
        <f t="shared" si="161"/>
        <v>0</v>
      </c>
      <c r="R510" s="7">
        <f t="shared" si="162"/>
        <v>0</v>
      </c>
      <c r="S510" s="8">
        <f t="shared" si="163"/>
        <v>0</v>
      </c>
      <c r="T510" s="9">
        <f t="shared" si="164"/>
        <v>6874.5035742653117</v>
      </c>
      <c r="U510" s="9">
        <f t="shared" si="165"/>
        <v>6506.8493150684935</v>
      </c>
      <c r="V510" s="1">
        <f t="shared" si="166"/>
        <v>13381.352889333804</v>
      </c>
    </row>
    <row r="511" spans="1:22">
      <c r="A511" s="105">
        <v>5.1800000000000001E-4</v>
      </c>
      <c r="B511" s="7">
        <f t="shared" si="152"/>
        <v>5.1800000000000001E-4</v>
      </c>
      <c r="C511"/>
      <c r="D511"/>
      <c r="E511"/>
      <c r="F511" s="26">
        <f t="shared" si="153"/>
        <v>0</v>
      </c>
      <c r="G511" s="26">
        <f t="shared" si="154"/>
        <v>0</v>
      </c>
      <c r="H511" s="8">
        <v>0</v>
      </c>
      <c r="I511" s="8">
        <v>0</v>
      </c>
      <c r="J511" s="8">
        <v>0</v>
      </c>
      <c r="K511" s="9">
        <f t="shared" si="155"/>
        <v>0</v>
      </c>
      <c r="L511" s="9">
        <f t="shared" si="156"/>
        <v>0</v>
      </c>
      <c r="M511" s="9">
        <f t="shared" si="157"/>
        <v>0</v>
      </c>
      <c r="N511" s="9">
        <f t="shared" si="158"/>
        <v>0</v>
      </c>
      <c r="O511" s="9">
        <f t="shared" si="159"/>
        <v>0</v>
      </c>
      <c r="P511" s="8">
        <f t="shared" si="160"/>
        <v>0</v>
      </c>
      <c r="Q511" s="9">
        <f t="shared" si="161"/>
        <v>0</v>
      </c>
      <c r="R511" s="7">
        <f t="shared" si="162"/>
        <v>0</v>
      </c>
      <c r="S511" s="8">
        <f t="shared" si="163"/>
        <v>0</v>
      </c>
      <c r="T511" s="9">
        <f t="shared" si="164"/>
        <v>0</v>
      </c>
      <c r="U511" s="9">
        <f t="shared" si="165"/>
        <v>0</v>
      </c>
      <c r="V511" s="1">
        <f t="shared" si="166"/>
        <v>0</v>
      </c>
    </row>
    <row r="512" spans="1:22" ht="13.5" customHeight="1">
      <c r="A512" s="105">
        <v>5.1900000000000004E-4</v>
      </c>
      <c r="B512" s="7">
        <f t="shared" si="152"/>
        <v>5.1900000000000004E-4</v>
      </c>
      <c r="C512"/>
      <c r="D512"/>
      <c r="E512"/>
      <c r="F512" s="26">
        <f t="shared" si="153"/>
        <v>0</v>
      </c>
      <c r="G512" s="26">
        <f t="shared" si="154"/>
        <v>0</v>
      </c>
      <c r="H512" s="8">
        <v>0</v>
      </c>
      <c r="I512" s="8">
        <v>0</v>
      </c>
      <c r="J512" s="8">
        <v>0</v>
      </c>
      <c r="K512" s="9">
        <f t="shared" si="155"/>
        <v>0</v>
      </c>
      <c r="L512" s="9">
        <f t="shared" si="156"/>
        <v>0</v>
      </c>
      <c r="M512" s="9">
        <f t="shared" si="157"/>
        <v>0</v>
      </c>
      <c r="N512" s="9">
        <f t="shared" si="158"/>
        <v>0</v>
      </c>
      <c r="O512" s="9">
        <f t="shared" si="159"/>
        <v>0</v>
      </c>
      <c r="P512" s="8">
        <f t="shared" si="160"/>
        <v>0</v>
      </c>
      <c r="Q512" s="9">
        <f t="shared" si="161"/>
        <v>0</v>
      </c>
      <c r="R512" s="7">
        <f t="shared" si="162"/>
        <v>0</v>
      </c>
      <c r="S512" s="8">
        <f t="shared" si="163"/>
        <v>0</v>
      </c>
      <c r="T512" s="9">
        <f t="shared" si="164"/>
        <v>0</v>
      </c>
      <c r="U512" s="9">
        <f t="shared" si="165"/>
        <v>0</v>
      </c>
      <c r="V512" s="1">
        <f t="shared" si="166"/>
        <v>0</v>
      </c>
    </row>
    <row r="513" spans="1:22">
      <c r="A513" s="105">
        <v>5.1999999999999995E-4</v>
      </c>
      <c r="B513" s="7">
        <f t="shared" si="152"/>
        <v>5.1999999999999995E-4</v>
      </c>
      <c r="C513"/>
      <c r="D513"/>
      <c r="E513"/>
      <c r="F513" s="26">
        <f t="shared" si="153"/>
        <v>0</v>
      </c>
      <c r="G513" s="26">
        <f t="shared" si="154"/>
        <v>0</v>
      </c>
      <c r="H513" s="8">
        <v>0</v>
      </c>
      <c r="I513" s="8">
        <v>0</v>
      </c>
      <c r="J513" s="8">
        <v>0</v>
      </c>
      <c r="K513" s="9">
        <f t="shared" si="155"/>
        <v>0</v>
      </c>
      <c r="L513" s="9">
        <f t="shared" si="156"/>
        <v>0</v>
      </c>
      <c r="M513" s="9">
        <f t="shared" si="157"/>
        <v>0</v>
      </c>
      <c r="N513" s="9">
        <f t="shared" si="158"/>
        <v>0</v>
      </c>
      <c r="O513" s="9">
        <f t="shared" si="159"/>
        <v>0</v>
      </c>
      <c r="P513" s="8">
        <f t="shared" si="160"/>
        <v>0</v>
      </c>
      <c r="Q513" s="9">
        <f t="shared" si="161"/>
        <v>0</v>
      </c>
      <c r="R513" s="7">
        <f t="shared" si="162"/>
        <v>0</v>
      </c>
      <c r="S513" s="8">
        <f t="shared" si="163"/>
        <v>0</v>
      </c>
      <c r="T513" s="9">
        <f t="shared" si="164"/>
        <v>0</v>
      </c>
      <c r="U513" s="9">
        <f t="shared" si="165"/>
        <v>0</v>
      </c>
      <c r="V513" s="1">
        <f t="shared" si="166"/>
        <v>0</v>
      </c>
    </row>
    <row r="514" spans="1:22">
      <c r="A514" s="105">
        <v>5.2099999999999998E-4</v>
      </c>
      <c r="B514" s="7">
        <f t="shared" si="152"/>
        <v>5.2099999999999998E-4</v>
      </c>
      <c r="C514"/>
      <c r="D514"/>
      <c r="E514"/>
      <c r="F514" s="26">
        <f t="shared" si="153"/>
        <v>0</v>
      </c>
      <c r="G514" s="26">
        <f t="shared" si="154"/>
        <v>0</v>
      </c>
      <c r="H514" s="8">
        <v>0</v>
      </c>
      <c r="I514" s="8">
        <v>0</v>
      </c>
      <c r="J514" s="8">
        <v>0</v>
      </c>
      <c r="K514" s="9">
        <f t="shared" si="155"/>
        <v>0</v>
      </c>
      <c r="L514" s="9">
        <f t="shared" si="156"/>
        <v>0</v>
      </c>
      <c r="M514" s="9">
        <f t="shared" si="157"/>
        <v>0</v>
      </c>
      <c r="N514" s="9">
        <f t="shared" si="158"/>
        <v>0</v>
      </c>
      <c r="O514" s="9">
        <f t="shared" si="159"/>
        <v>0</v>
      </c>
      <c r="P514" s="8">
        <f t="shared" si="160"/>
        <v>0</v>
      </c>
      <c r="Q514" s="9">
        <f t="shared" si="161"/>
        <v>0</v>
      </c>
      <c r="R514" s="7">
        <f t="shared" si="162"/>
        <v>0</v>
      </c>
      <c r="S514" s="8">
        <f t="shared" si="163"/>
        <v>0</v>
      </c>
      <c r="T514" s="9">
        <f t="shared" si="164"/>
        <v>0</v>
      </c>
      <c r="U514" s="9">
        <f t="shared" si="165"/>
        <v>0</v>
      </c>
      <c r="V514" s="1">
        <f t="shared" si="166"/>
        <v>0</v>
      </c>
    </row>
    <row r="515" spans="1:22">
      <c r="A515" s="105">
        <v>5.22E-4</v>
      </c>
      <c r="B515" s="7">
        <f t="shared" si="152"/>
        <v>5.22E-4</v>
      </c>
      <c r="C515"/>
      <c r="D515"/>
      <c r="E515"/>
      <c r="F515" s="26">
        <f t="shared" si="153"/>
        <v>0</v>
      </c>
      <c r="G515" s="26">
        <f t="shared" si="154"/>
        <v>0</v>
      </c>
      <c r="H515" s="8">
        <v>0</v>
      </c>
      <c r="I515" s="8">
        <v>0</v>
      </c>
      <c r="J515" s="8">
        <v>0</v>
      </c>
      <c r="K515" s="9">
        <f t="shared" si="155"/>
        <v>0</v>
      </c>
      <c r="L515" s="9">
        <f t="shared" si="156"/>
        <v>0</v>
      </c>
      <c r="M515" s="9">
        <f t="shared" si="157"/>
        <v>0</v>
      </c>
      <c r="N515" s="9">
        <f t="shared" si="158"/>
        <v>0</v>
      </c>
      <c r="O515" s="9">
        <f t="shared" si="159"/>
        <v>0</v>
      </c>
      <c r="P515" s="8">
        <f t="shared" si="160"/>
        <v>0</v>
      </c>
      <c r="Q515" s="9">
        <f t="shared" si="161"/>
        <v>0</v>
      </c>
      <c r="R515" s="7">
        <f t="shared" si="162"/>
        <v>0</v>
      </c>
      <c r="S515" s="8">
        <f t="shared" si="163"/>
        <v>0</v>
      </c>
      <c r="T515" s="9">
        <f t="shared" si="164"/>
        <v>0</v>
      </c>
      <c r="U515" s="9">
        <f t="shared" si="165"/>
        <v>0</v>
      </c>
      <c r="V515" s="1">
        <f t="shared" si="166"/>
        <v>0</v>
      </c>
    </row>
    <row r="516" spans="1:22">
      <c r="A516" s="105">
        <v>5.2300000000000003E-4</v>
      </c>
      <c r="B516" s="7">
        <f t="shared" si="152"/>
        <v>5.2300000000000003E-4</v>
      </c>
      <c r="C516"/>
      <c r="D516"/>
      <c r="E516"/>
      <c r="F516" s="26">
        <f t="shared" si="153"/>
        <v>0</v>
      </c>
      <c r="G516" s="26">
        <f t="shared" si="154"/>
        <v>0</v>
      </c>
      <c r="H516" s="8">
        <v>0</v>
      </c>
      <c r="I516" s="8">
        <v>0</v>
      </c>
      <c r="J516" s="8">
        <v>0</v>
      </c>
      <c r="K516" s="9">
        <f t="shared" si="155"/>
        <v>0</v>
      </c>
      <c r="L516" s="9">
        <f t="shared" si="156"/>
        <v>0</v>
      </c>
      <c r="M516" s="9">
        <f t="shared" si="157"/>
        <v>0</v>
      </c>
      <c r="N516" s="9">
        <f t="shared" si="158"/>
        <v>0</v>
      </c>
      <c r="O516" s="9">
        <f t="shared" si="159"/>
        <v>0</v>
      </c>
      <c r="P516" s="8">
        <f t="shared" si="160"/>
        <v>0</v>
      </c>
      <c r="Q516" s="9">
        <f t="shared" si="161"/>
        <v>0</v>
      </c>
      <c r="R516" s="7">
        <f t="shared" si="162"/>
        <v>0</v>
      </c>
      <c r="S516" s="8">
        <f t="shared" si="163"/>
        <v>0</v>
      </c>
      <c r="T516" s="9">
        <f t="shared" si="164"/>
        <v>0</v>
      </c>
      <c r="U516" s="9">
        <f t="shared" si="165"/>
        <v>0</v>
      </c>
      <c r="V516" s="1">
        <f t="shared" si="166"/>
        <v>0</v>
      </c>
    </row>
    <row r="517" spans="1:22">
      <c r="A517" s="105">
        <v>5.2400000000000005E-4</v>
      </c>
      <c r="B517" s="7">
        <f t="shared" si="152"/>
        <v>5.2400000000000005E-4</v>
      </c>
      <c r="C517"/>
      <c r="D517"/>
      <c r="E517"/>
      <c r="F517" s="26">
        <f t="shared" si="153"/>
        <v>0</v>
      </c>
      <c r="G517" s="26">
        <f t="shared" si="154"/>
        <v>0</v>
      </c>
      <c r="H517" s="8">
        <v>0</v>
      </c>
      <c r="I517" s="8">
        <v>0</v>
      </c>
      <c r="J517" s="8">
        <v>0</v>
      </c>
      <c r="K517" s="9">
        <f t="shared" si="155"/>
        <v>0</v>
      </c>
      <c r="L517" s="9">
        <f t="shared" si="156"/>
        <v>0</v>
      </c>
      <c r="M517" s="9">
        <f t="shared" si="157"/>
        <v>0</v>
      </c>
      <c r="N517" s="9">
        <f t="shared" si="158"/>
        <v>0</v>
      </c>
      <c r="O517" s="9">
        <f t="shared" si="159"/>
        <v>0</v>
      </c>
      <c r="P517" s="8">
        <f t="shared" si="160"/>
        <v>0</v>
      </c>
      <c r="Q517" s="9">
        <f t="shared" si="161"/>
        <v>0</v>
      </c>
      <c r="R517" s="7">
        <f t="shared" si="162"/>
        <v>0</v>
      </c>
      <c r="S517" s="8">
        <f t="shared" si="163"/>
        <v>0</v>
      </c>
      <c r="T517" s="9">
        <f t="shared" si="164"/>
        <v>0</v>
      </c>
      <c r="U517" s="9">
        <f t="shared" si="165"/>
        <v>0</v>
      </c>
      <c r="V517" s="1">
        <f t="shared" si="166"/>
        <v>0</v>
      </c>
    </row>
    <row r="518" spans="1:22">
      <c r="A518" s="105">
        <v>5.2499999999999997E-4</v>
      </c>
      <c r="B518" s="7">
        <f t="shared" si="152"/>
        <v>5.2499999999999997E-4</v>
      </c>
      <c r="C518"/>
      <c r="D518"/>
      <c r="E518"/>
      <c r="F518" s="26">
        <f t="shared" si="153"/>
        <v>0</v>
      </c>
      <c r="G518" s="26">
        <f t="shared" si="154"/>
        <v>0</v>
      </c>
      <c r="H518" s="8">
        <v>0</v>
      </c>
      <c r="I518" s="8">
        <v>0</v>
      </c>
      <c r="J518" s="8">
        <v>0</v>
      </c>
      <c r="K518" s="9">
        <f t="shared" si="155"/>
        <v>0</v>
      </c>
      <c r="L518" s="9">
        <f t="shared" si="156"/>
        <v>0</v>
      </c>
      <c r="M518" s="9">
        <f t="shared" si="157"/>
        <v>0</v>
      </c>
      <c r="N518" s="9">
        <f t="shared" si="158"/>
        <v>0</v>
      </c>
      <c r="O518" s="9">
        <f t="shared" si="159"/>
        <v>0</v>
      </c>
      <c r="P518" s="8">
        <f t="shared" si="160"/>
        <v>0</v>
      </c>
      <c r="Q518" s="9">
        <f t="shared" si="161"/>
        <v>0</v>
      </c>
      <c r="R518" s="7">
        <f t="shared" si="162"/>
        <v>0</v>
      </c>
      <c r="S518" s="8">
        <f t="shared" si="163"/>
        <v>0</v>
      </c>
      <c r="T518" s="9">
        <f t="shared" si="164"/>
        <v>0</v>
      </c>
      <c r="U518" s="9">
        <f t="shared" si="165"/>
        <v>0</v>
      </c>
      <c r="V518" s="1">
        <f t="shared" si="166"/>
        <v>0</v>
      </c>
    </row>
    <row r="519" spans="1:22">
      <c r="A519" s="105">
        <v>5.2599999999999999E-4</v>
      </c>
      <c r="B519" s="7">
        <f t="shared" si="152"/>
        <v>5.2599999999999999E-4</v>
      </c>
      <c r="C519"/>
      <c r="D519"/>
      <c r="E519"/>
      <c r="F519" s="26">
        <f t="shared" si="153"/>
        <v>0</v>
      </c>
      <c r="G519" s="26">
        <f t="shared" si="154"/>
        <v>0</v>
      </c>
      <c r="H519" s="8">
        <v>0</v>
      </c>
      <c r="I519" s="8">
        <v>0</v>
      </c>
      <c r="J519" s="8">
        <v>0</v>
      </c>
      <c r="K519" s="9">
        <f t="shared" si="155"/>
        <v>0</v>
      </c>
      <c r="L519" s="9">
        <f t="shared" si="156"/>
        <v>0</v>
      </c>
      <c r="M519" s="9">
        <f t="shared" si="157"/>
        <v>0</v>
      </c>
      <c r="N519" s="9">
        <f t="shared" si="158"/>
        <v>0</v>
      </c>
      <c r="O519" s="9">
        <f t="shared" si="159"/>
        <v>0</v>
      </c>
      <c r="P519" s="8">
        <f t="shared" si="160"/>
        <v>0</v>
      </c>
      <c r="Q519" s="9">
        <f t="shared" si="161"/>
        <v>0</v>
      </c>
      <c r="R519" s="7">
        <f t="shared" si="162"/>
        <v>0</v>
      </c>
      <c r="S519" s="8">
        <f t="shared" si="163"/>
        <v>0</v>
      </c>
      <c r="T519" s="9">
        <f t="shared" si="164"/>
        <v>0</v>
      </c>
      <c r="U519" s="9">
        <f t="shared" si="165"/>
        <v>0</v>
      </c>
      <c r="V519" s="1">
        <f t="shared" si="166"/>
        <v>0</v>
      </c>
    </row>
    <row r="520" spans="1:22">
      <c r="A520" s="105">
        <v>5.2700000000000002E-4</v>
      </c>
      <c r="B520" s="7">
        <f t="shared" si="152"/>
        <v>5.2700000000000002E-4</v>
      </c>
      <c r="C520"/>
      <c r="D520"/>
      <c r="E520"/>
      <c r="F520" s="26">
        <f t="shared" si="153"/>
        <v>0</v>
      </c>
      <c r="G520" s="26">
        <f t="shared" si="154"/>
        <v>0</v>
      </c>
      <c r="H520" s="8">
        <v>0</v>
      </c>
      <c r="I520" s="8">
        <v>0</v>
      </c>
      <c r="J520" s="8">
        <v>0</v>
      </c>
      <c r="K520" s="9">
        <f t="shared" si="155"/>
        <v>0</v>
      </c>
      <c r="L520" s="9">
        <f t="shared" si="156"/>
        <v>0</v>
      </c>
      <c r="M520" s="9">
        <f t="shared" si="157"/>
        <v>0</v>
      </c>
      <c r="N520" s="9">
        <f t="shared" si="158"/>
        <v>0</v>
      </c>
      <c r="O520" s="9">
        <f t="shared" si="159"/>
        <v>0</v>
      </c>
      <c r="P520" s="8">
        <f t="shared" si="160"/>
        <v>0</v>
      </c>
      <c r="Q520" s="9">
        <f t="shared" si="161"/>
        <v>0</v>
      </c>
      <c r="R520" s="7">
        <f t="shared" si="162"/>
        <v>0</v>
      </c>
      <c r="S520" s="8">
        <f t="shared" si="163"/>
        <v>0</v>
      </c>
      <c r="T520" s="9">
        <f t="shared" si="164"/>
        <v>0</v>
      </c>
      <c r="U520" s="9">
        <f t="shared" si="165"/>
        <v>0</v>
      </c>
      <c r="V520" s="1">
        <f t="shared" si="166"/>
        <v>0</v>
      </c>
    </row>
    <row r="521" spans="1:22">
      <c r="A521" s="105">
        <v>5.2800000000000004E-4</v>
      </c>
      <c r="B521" s="7">
        <f t="shared" si="152"/>
        <v>5.2800000000000004E-4</v>
      </c>
      <c r="C521"/>
      <c r="D521"/>
      <c r="E521"/>
      <c r="F521" s="26">
        <f t="shared" si="153"/>
        <v>0</v>
      </c>
      <c r="G521" s="26">
        <f t="shared" si="154"/>
        <v>0</v>
      </c>
      <c r="H521" s="8">
        <v>0</v>
      </c>
      <c r="I521" s="8">
        <v>0</v>
      </c>
      <c r="J521" s="8">
        <v>0</v>
      </c>
      <c r="K521" s="9">
        <f t="shared" si="155"/>
        <v>0</v>
      </c>
      <c r="L521" s="9">
        <f t="shared" si="156"/>
        <v>0</v>
      </c>
      <c r="M521" s="9">
        <f t="shared" si="157"/>
        <v>0</v>
      </c>
      <c r="N521" s="9">
        <f t="shared" si="158"/>
        <v>0</v>
      </c>
      <c r="O521" s="9">
        <f t="shared" si="159"/>
        <v>0</v>
      </c>
      <c r="P521" s="8">
        <f t="shared" si="160"/>
        <v>0</v>
      </c>
      <c r="Q521" s="9">
        <f t="shared" si="161"/>
        <v>0</v>
      </c>
      <c r="R521" s="7">
        <f t="shared" si="162"/>
        <v>0</v>
      </c>
      <c r="S521" s="8">
        <f t="shared" si="163"/>
        <v>0</v>
      </c>
      <c r="T521" s="9">
        <f t="shared" si="164"/>
        <v>0</v>
      </c>
      <c r="U521" s="9">
        <f t="shared" si="165"/>
        <v>0</v>
      </c>
      <c r="V521" s="1">
        <f t="shared" si="166"/>
        <v>0</v>
      </c>
    </row>
    <row r="522" spans="1:22">
      <c r="A522" s="105">
        <v>5.2899999999999996E-4</v>
      </c>
      <c r="B522" s="7">
        <f t="shared" si="152"/>
        <v>5.2899999999999996E-4</v>
      </c>
      <c r="C522"/>
      <c r="D522"/>
      <c r="E522"/>
      <c r="F522" s="26">
        <f t="shared" si="153"/>
        <v>0</v>
      </c>
      <c r="G522" s="26">
        <f t="shared" si="154"/>
        <v>0</v>
      </c>
      <c r="H522" s="8">
        <v>0</v>
      </c>
      <c r="I522" s="8">
        <v>0</v>
      </c>
      <c r="J522" s="8">
        <v>0</v>
      </c>
      <c r="K522" s="9">
        <f t="shared" si="155"/>
        <v>0</v>
      </c>
      <c r="L522" s="9">
        <f t="shared" si="156"/>
        <v>0</v>
      </c>
      <c r="M522" s="9">
        <f t="shared" si="157"/>
        <v>0</v>
      </c>
      <c r="N522" s="9">
        <f t="shared" si="158"/>
        <v>0</v>
      </c>
      <c r="O522" s="9">
        <f t="shared" si="159"/>
        <v>0</v>
      </c>
      <c r="P522" s="8">
        <f t="shared" si="160"/>
        <v>0</v>
      </c>
      <c r="Q522" s="9">
        <f t="shared" si="161"/>
        <v>0</v>
      </c>
      <c r="R522" s="7">
        <f t="shared" si="162"/>
        <v>0</v>
      </c>
      <c r="S522" s="8">
        <f t="shared" si="163"/>
        <v>0</v>
      </c>
      <c r="T522" s="9">
        <f t="shared" si="164"/>
        <v>0</v>
      </c>
      <c r="U522" s="9">
        <f t="shared" si="165"/>
        <v>0</v>
      </c>
      <c r="V522" s="1">
        <f t="shared" si="166"/>
        <v>0</v>
      </c>
    </row>
    <row r="523" spans="1:22">
      <c r="A523" s="105">
        <v>5.2999999999999998E-4</v>
      </c>
      <c r="B523" s="7">
        <f t="shared" si="152"/>
        <v>5.2999999999999998E-4</v>
      </c>
      <c r="C523"/>
      <c r="D523"/>
      <c r="E523"/>
      <c r="F523" s="26">
        <f t="shared" si="153"/>
        <v>0</v>
      </c>
      <c r="G523" s="26">
        <f t="shared" si="154"/>
        <v>0</v>
      </c>
      <c r="H523" s="8">
        <v>0</v>
      </c>
      <c r="I523" s="8">
        <v>0</v>
      </c>
      <c r="J523" s="8">
        <v>0</v>
      </c>
      <c r="K523" s="9">
        <f t="shared" si="155"/>
        <v>0</v>
      </c>
      <c r="L523" s="9">
        <f t="shared" si="156"/>
        <v>0</v>
      </c>
      <c r="M523" s="9">
        <f t="shared" si="157"/>
        <v>0</v>
      </c>
      <c r="N523" s="9">
        <f t="shared" si="158"/>
        <v>0</v>
      </c>
      <c r="O523" s="9">
        <f t="shared" si="159"/>
        <v>0</v>
      </c>
      <c r="P523" s="8">
        <f t="shared" si="160"/>
        <v>0</v>
      </c>
      <c r="Q523" s="9">
        <f t="shared" si="161"/>
        <v>0</v>
      </c>
      <c r="R523" s="7">
        <f t="shared" si="162"/>
        <v>0</v>
      </c>
      <c r="S523" s="8">
        <f t="shared" si="163"/>
        <v>0</v>
      </c>
      <c r="T523" s="9">
        <f t="shared" si="164"/>
        <v>0</v>
      </c>
      <c r="U523" s="9">
        <f t="shared" si="165"/>
        <v>0</v>
      </c>
      <c r="V523" s="1">
        <f t="shared" si="166"/>
        <v>0</v>
      </c>
    </row>
    <row r="524" spans="1:22">
      <c r="A524" s="105">
        <v>5.31E-4</v>
      </c>
      <c r="B524" s="7">
        <f t="shared" si="152"/>
        <v>5.31E-4</v>
      </c>
      <c r="C524"/>
      <c r="D524"/>
      <c r="E524"/>
      <c r="F524" s="26">
        <f t="shared" si="153"/>
        <v>0</v>
      </c>
      <c r="G524" s="26">
        <f t="shared" si="154"/>
        <v>0</v>
      </c>
      <c r="H524" s="8">
        <v>0</v>
      </c>
      <c r="I524" s="8">
        <v>0</v>
      </c>
      <c r="J524" s="8">
        <v>0</v>
      </c>
      <c r="K524" s="9">
        <f t="shared" si="155"/>
        <v>0</v>
      </c>
      <c r="L524" s="9">
        <f t="shared" si="156"/>
        <v>0</v>
      </c>
      <c r="M524" s="9">
        <f t="shared" si="157"/>
        <v>0</v>
      </c>
      <c r="N524" s="9">
        <f t="shared" si="158"/>
        <v>0</v>
      </c>
      <c r="O524" s="9">
        <f t="shared" si="159"/>
        <v>0</v>
      </c>
      <c r="P524" s="8">
        <f t="shared" si="160"/>
        <v>0</v>
      </c>
      <c r="Q524" s="9">
        <f t="shared" si="161"/>
        <v>0</v>
      </c>
      <c r="R524" s="7">
        <f t="shared" si="162"/>
        <v>0</v>
      </c>
      <c r="S524" s="8">
        <f t="shared" si="163"/>
        <v>0</v>
      </c>
      <c r="T524" s="9">
        <f t="shared" si="164"/>
        <v>0</v>
      </c>
      <c r="U524" s="9">
        <f t="shared" si="165"/>
        <v>0</v>
      </c>
      <c r="V524" s="1">
        <f t="shared" si="166"/>
        <v>0</v>
      </c>
    </row>
    <row r="525" spans="1:22">
      <c r="A525" s="105">
        <v>5.3200000000000003E-4</v>
      </c>
      <c r="B525" s="7">
        <f t="shared" si="152"/>
        <v>5.3200000000000003E-4</v>
      </c>
      <c r="C525"/>
      <c r="D525"/>
      <c r="E525"/>
      <c r="F525" s="26">
        <f t="shared" si="153"/>
        <v>0</v>
      </c>
      <c r="G525" s="26">
        <f t="shared" si="154"/>
        <v>0</v>
      </c>
      <c r="H525" s="8">
        <v>0</v>
      </c>
      <c r="I525" s="8">
        <v>0</v>
      </c>
      <c r="J525" s="8">
        <v>0</v>
      </c>
      <c r="K525" s="9">
        <f t="shared" si="155"/>
        <v>0</v>
      </c>
      <c r="L525" s="9">
        <f t="shared" si="156"/>
        <v>0</v>
      </c>
      <c r="M525" s="9">
        <f t="shared" si="157"/>
        <v>0</v>
      </c>
      <c r="N525" s="9">
        <f t="shared" si="158"/>
        <v>0</v>
      </c>
      <c r="O525" s="9">
        <f t="shared" si="159"/>
        <v>0</v>
      </c>
      <c r="P525" s="8">
        <f t="shared" si="160"/>
        <v>0</v>
      </c>
      <c r="Q525" s="9">
        <f t="shared" si="161"/>
        <v>0</v>
      </c>
      <c r="R525" s="7">
        <f t="shared" si="162"/>
        <v>0</v>
      </c>
      <c r="S525" s="8">
        <f t="shared" si="163"/>
        <v>0</v>
      </c>
      <c r="T525" s="9">
        <f t="shared" si="164"/>
        <v>0</v>
      </c>
      <c r="U525" s="9">
        <f t="shared" si="165"/>
        <v>0</v>
      </c>
      <c r="V525" s="1">
        <f t="shared" si="166"/>
        <v>0</v>
      </c>
    </row>
    <row r="526" spans="1:22">
      <c r="A526" s="105">
        <v>5.3300000000000005E-4</v>
      </c>
      <c r="B526" s="7">
        <f t="shared" si="152"/>
        <v>6791.0726149612128</v>
      </c>
      <c r="C526" t="s">
        <v>403</v>
      </c>
      <c r="D526" t="s">
        <v>378</v>
      </c>
      <c r="E526" t="s">
        <v>202</v>
      </c>
      <c r="F526" s="26">
        <f t="shared" si="153"/>
        <v>1</v>
      </c>
      <c r="G526" s="26">
        <f t="shared" si="154"/>
        <v>1</v>
      </c>
      <c r="H526" s="8">
        <v>0</v>
      </c>
      <c r="I526" s="8">
        <v>0</v>
      </c>
      <c r="J526" s="8">
        <v>0</v>
      </c>
      <c r="K526" s="9">
        <f t="shared" si="155"/>
        <v>0</v>
      </c>
      <c r="L526" s="9">
        <f t="shared" si="156"/>
        <v>6791.0720819612125</v>
      </c>
      <c r="M526" s="9">
        <f t="shared" si="157"/>
        <v>0</v>
      </c>
      <c r="N526" s="9">
        <f t="shared" si="158"/>
        <v>0</v>
      </c>
      <c r="O526" s="9">
        <f t="shared" si="159"/>
        <v>0</v>
      </c>
      <c r="P526" s="8">
        <f t="shared" si="160"/>
        <v>0</v>
      </c>
      <c r="Q526" s="9">
        <f t="shared" si="161"/>
        <v>0</v>
      </c>
      <c r="R526" s="7">
        <f t="shared" si="162"/>
        <v>0</v>
      </c>
      <c r="S526" s="8">
        <f t="shared" si="163"/>
        <v>0</v>
      </c>
      <c r="T526" s="9">
        <f t="shared" si="164"/>
        <v>6791.0720819612125</v>
      </c>
      <c r="U526" s="9">
        <f t="shared" si="165"/>
        <v>0</v>
      </c>
      <c r="V526" s="1">
        <f t="shared" si="166"/>
        <v>6791.0720819612125</v>
      </c>
    </row>
    <row r="527" spans="1:22">
      <c r="A527" s="105">
        <v>5.3399999999999997E-4</v>
      </c>
      <c r="B527" s="7">
        <f t="shared" si="152"/>
        <v>7911.3350861023964</v>
      </c>
      <c r="C527" t="s">
        <v>404</v>
      </c>
      <c r="D527" t="s">
        <v>378</v>
      </c>
      <c r="E527" t="s">
        <v>128</v>
      </c>
      <c r="F527" s="26">
        <f t="shared" si="153"/>
        <v>1</v>
      </c>
      <c r="G527" s="26">
        <f t="shared" si="154"/>
        <v>1</v>
      </c>
      <c r="H527" s="8">
        <v>0</v>
      </c>
      <c r="I527" s="8">
        <v>0</v>
      </c>
      <c r="J527" s="8">
        <v>0</v>
      </c>
      <c r="K527" s="9">
        <f t="shared" si="155"/>
        <v>0</v>
      </c>
      <c r="L527" s="9">
        <f t="shared" si="156"/>
        <v>0</v>
      </c>
      <c r="M527" s="9">
        <f t="shared" si="157"/>
        <v>7911.3345521023966</v>
      </c>
      <c r="N527" s="9">
        <f t="shared" ref="N527:N545" si="167">IF(ISERROR(VLOOKUP($C527,_Tri6,5,FALSE)),0,(VLOOKUP($C527,_Tri6,5,FALSE)))</f>
        <v>0</v>
      </c>
      <c r="O527" s="9">
        <f t="shared" si="159"/>
        <v>0</v>
      </c>
      <c r="P527" s="8">
        <f t="shared" si="160"/>
        <v>0</v>
      </c>
      <c r="Q527" s="9">
        <f t="shared" si="161"/>
        <v>0</v>
      </c>
      <c r="R527" s="7">
        <f t="shared" si="162"/>
        <v>0</v>
      </c>
      <c r="S527" s="8">
        <f t="shared" si="163"/>
        <v>0</v>
      </c>
      <c r="T527" s="9">
        <f t="shared" si="164"/>
        <v>7911.3345521023966</v>
      </c>
      <c r="U527" s="9">
        <f t="shared" si="165"/>
        <v>0</v>
      </c>
      <c r="V527" s="1">
        <f t="shared" si="166"/>
        <v>7911.3345521023966</v>
      </c>
    </row>
    <row r="528" spans="1:22">
      <c r="A528" s="105">
        <v>5.3499999999999999E-4</v>
      </c>
      <c r="B528" s="7">
        <f t="shared" si="152"/>
        <v>5.3499999999999999E-4</v>
      </c>
      <c r="C528"/>
      <c r="D528"/>
      <c r="E528"/>
      <c r="F528" s="26">
        <f t="shared" si="153"/>
        <v>0</v>
      </c>
      <c r="G528" s="26">
        <f t="shared" si="154"/>
        <v>0</v>
      </c>
      <c r="H528" s="8">
        <v>0</v>
      </c>
      <c r="I528" s="8">
        <v>0</v>
      </c>
      <c r="J528" s="8">
        <v>0</v>
      </c>
      <c r="K528" s="9">
        <f t="shared" si="155"/>
        <v>0</v>
      </c>
      <c r="L528" s="9">
        <f t="shared" si="156"/>
        <v>0</v>
      </c>
      <c r="M528" s="9">
        <f t="shared" si="157"/>
        <v>0</v>
      </c>
      <c r="N528" s="9">
        <f t="shared" si="167"/>
        <v>0</v>
      </c>
      <c r="O528" s="9">
        <f t="shared" si="159"/>
        <v>0</v>
      </c>
      <c r="P528" s="8">
        <f t="shared" si="160"/>
        <v>0</v>
      </c>
      <c r="Q528" s="9">
        <f t="shared" si="161"/>
        <v>0</v>
      </c>
      <c r="R528" s="7">
        <f t="shared" si="162"/>
        <v>0</v>
      </c>
      <c r="S528" s="8">
        <f t="shared" si="163"/>
        <v>0</v>
      </c>
      <c r="T528" s="9">
        <f t="shared" si="164"/>
        <v>0</v>
      </c>
      <c r="U528" s="9">
        <f t="shared" si="165"/>
        <v>0</v>
      </c>
      <c r="V528" s="1">
        <f t="shared" si="166"/>
        <v>0</v>
      </c>
    </row>
    <row r="529" spans="1:22">
      <c r="A529" s="105">
        <v>5.3600000000000002E-4</v>
      </c>
      <c r="B529" s="7">
        <f t="shared" si="152"/>
        <v>30000.000536</v>
      </c>
      <c r="C529" t="s">
        <v>406</v>
      </c>
      <c r="D529" t="s">
        <v>378</v>
      </c>
      <c r="E529" t="s">
        <v>388</v>
      </c>
      <c r="F529" s="26">
        <f t="shared" si="153"/>
        <v>3</v>
      </c>
      <c r="G529" s="26">
        <f t="shared" si="154"/>
        <v>3</v>
      </c>
      <c r="H529" s="8">
        <v>0</v>
      </c>
      <c r="I529" s="8">
        <v>0</v>
      </c>
      <c r="J529" s="8">
        <v>0</v>
      </c>
      <c r="K529" s="9">
        <f t="shared" si="155"/>
        <v>10000</v>
      </c>
      <c r="L529" s="9">
        <f t="shared" si="156"/>
        <v>10000</v>
      </c>
      <c r="M529" s="9">
        <f t="shared" si="157"/>
        <v>0</v>
      </c>
      <c r="N529" s="9">
        <f t="shared" si="167"/>
        <v>10000</v>
      </c>
      <c r="O529" s="9">
        <f t="shared" si="159"/>
        <v>0</v>
      </c>
      <c r="P529" s="8">
        <f t="shared" si="160"/>
        <v>0</v>
      </c>
      <c r="Q529" s="9">
        <f t="shared" si="161"/>
        <v>10000</v>
      </c>
      <c r="R529" s="7">
        <f t="shared" si="162"/>
        <v>10000</v>
      </c>
      <c r="S529" s="8">
        <f t="shared" si="163"/>
        <v>0</v>
      </c>
      <c r="T529" s="9">
        <f t="shared" si="164"/>
        <v>10000</v>
      </c>
      <c r="U529" s="9">
        <f t="shared" si="165"/>
        <v>10000</v>
      </c>
      <c r="V529" s="1">
        <f t="shared" si="166"/>
        <v>30000</v>
      </c>
    </row>
    <row r="530" spans="1:22">
      <c r="A530" s="105">
        <v>5.3700000000000004E-4</v>
      </c>
      <c r="B530" s="7">
        <f t="shared" si="152"/>
        <v>5.3700000000000004E-4</v>
      </c>
      <c r="C530"/>
      <c r="D530"/>
      <c r="E530"/>
      <c r="F530" s="26">
        <f t="shared" si="153"/>
        <v>0</v>
      </c>
      <c r="G530" s="26">
        <f t="shared" si="154"/>
        <v>0</v>
      </c>
      <c r="H530" s="8">
        <v>0</v>
      </c>
      <c r="I530" s="8">
        <v>0</v>
      </c>
      <c r="J530" s="8">
        <v>0</v>
      </c>
      <c r="K530" s="9">
        <f t="shared" si="155"/>
        <v>0</v>
      </c>
      <c r="L530" s="9">
        <f t="shared" si="156"/>
        <v>0</v>
      </c>
      <c r="M530" s="9">
        <f t="shared" si="157"/>
        <v>0</v>
      </c>
      <c r="N530" s="9">
        <f t="shared" si="167"/>
        <v>0</v>
      </c>
      <c r="O530" s="9">
        <f t="shared" si="159"/>
        <v>0</v>
      </c>
      <c r="P530" s="8">
        <f t="shared" si="160"/>
        <v>0</v>
      </c>
      <c r="Q530" s="9">
        <f t="shared" si="161"/>
        <v>0</v>
      </c>
      <c r="R530" s="7">
        <f t="shared" si="162"/>
        <v>0</v>
      </c>
      <c r="S530" s="8">
        <f t="shared" si="163"/>
        <v>0</v>
      </c>
      <c r="T530" s="9">
        <f t="shared" si="164"/>
        <v>0</v>
      </c>
      <c r="U530" s="9">
        <f t="shared" si="165"/>
        <v>0</v>
      </c>
      <c r="V530" s="1">
        <f t="shared" si="166"/>
        <v>0</v>
      </c>
    </row>
    <row r="531" spans="1:22">
      <c r="A531" s="105">
        <v>5.3799999999999996E-4</v>
      </c>
      <c r="B531" s="7">
        <f t="shared" si="152"/>
        <v>6541.950651378711</v>
      </c>
      <c r="C531" t="s">
        <v>408</v>
      </c>
      <c r="D531" t="s">
        <v>378</v>
      </c>
      <c r="E531" t="s">
        <v>121</v>
      </c>
      <c r="F531" s="26">
        <f t="shared" si="153"/>
        <v>1</v>
      </c>
      <c r="G531" s="26">
        <f t="shared" si="154"/>
        <v>1</v>
      </c>
      <c r="H531" s="8">
        <v>0</v>
      </c>
      <c r="I531" s="8">
        <v>0</v>
      </c>
      <c r="J531" s="8">
        <v>0</v>
      </c>
      <c r="K531" s="9">
        <f t="shared" si="155"/>
        <v>0</v>
      </c>
      <c r="L531" s="9">
        <f t="shared" si="156"/>
        <v>0</v>
      </c>
      <c r="M531" s="9">
        <f t="shared" si="157"/>
        <v>6541.9501133787107</v>
      </c>
      <c r="N531" s="9">
        <f t="shared" si="167"/>
        <v>0</v>
      </c>
      <c r="O531" s="9">
        <f t="shared" si="159"/>
        <v>0</v>
      </c>
      <c r="P531" s="8">
        <f t="shared" si="160"/>
        <v>0</v>
      </c>
      <c r="Q531" s="9">
        <f t="shared" si="161"/>
        <v>0</v>
      </c>
      <c r="R531" s="7">
        <f t="shared" si="162"/>
        <v>0</v>
      </c>
      <c r="S531" s="8">
        <f t="shared" si="163"/>
        <v>0</v>
      </c>
      <c r="T531" s="9">
        <f t="shared" si="164"/>
        <v>6541.9501133787107</v>
      </c>
      <c r="U531" s="9">
        <f t="shared" si="165"/>
        <v>0</v>
      </c>
      <c r="V531" s="1">
        <f t="shared" si="166"/>
        <v>6541.9501133787107</v>
      </c>
    </row>
    <row r="532" spans="1:22">
      <c r="A532" s="105">
        <v>5.3899999999999998E-4</v>
      </c>
      <c r="B532" s="7">
        <f t="shared" si="152"/>
        <v>9365.6498507893757</v>
      </c>
      <c r="C532" t="s">
        <v>409</v>
      </c>
      <c r="D532" t="s">
        <v>378</v>
      </c>
      <c r="E532" t="s">
        <v>307</v>
      </c>
      <c r="F532" s="26">
        <f t="shared" si="153"/>
        <v>1</v>
      </c>
      <c r="G532" s="26">
        <f t="shared" si="154"/>
        <v>1</v>
      </c>
      <c r="H532" s="8">
        <v>0</v>
      </c>
      <c r="I532" s="8">
        <v>0</v>
      </c>
      <c r="J532" s="8">
        <v>0</v>
      </c>
      <c r="K532" s="9">
        <f t="shared" si="155"/>
        <v>9365.6493117893751</v>
      </c>
      <c r="L532" s="9">
        <f t="shared" si="156"/>
        <v>0</v>
      </c>
      <c r="M532" s="9">
        <f t="shared" si="157"/>
        <v>0</v>
      </c>
      <c r="N532" s="9">
        <f t="shared" si="167"/>
        <v>0</v>
      </c>
      <c r="O532" s="9">
        <f t="shared" si="159"/>
        <v>0</v>
      </c>
      <c r="P532" s="8">
        <f t="shared" si="160"/>
        <v>0</v>
      </c>
      <c r="Q532" s="9">
        <f t="shared" si="161"/>
        <v>0</v>
      </c>
      <c r="R532" s="7">
        <f t="shared" si="162"/>
        <v>0</v>
      </c>
      <c r="S532" s="8">
        <f t="shared" si="163"/>
        <v>0</v>
      </c>
      <c r="T532" s="9">
        <f t="shared" si="164"/>
        <v>9365.6493117893751</v>
      </c>
      <c r="U532" s="9">
        <f t="shared" si="165"/>
        <v>0</v>
      </c>
      <c r="V532" s="1">
        <f t="shared" si="166"/>
        <v>9365.6493117893751</v>
      </c>
    </row>
    <row r="533" spans="1:22">
      <c r="A533" s="105">
        <v>5.4000000000000001E-4</v>
      </c>
      <c r="B533" s="7">
        <f t="shared" si="152"/>
        <v>5.4000000000000001E-4</v>
      </c>
      <c r="C533"/>
      <c r="D533"/>
      <c r="E533"/>
      <c r="F533" s="26">
        <f t="shared" si="153"/>
        <v>0</v>
      </c>
      <c r="G533" s="26">
        <f t="shared" si="154"/>
        <v>0</v>
      </c>
      <c r="H533" s="8">
        <v>0</v>
      </c>
      <c r="I533" s="8">
        <v>0</v>
      </c>
      <c r="J533" s="8">
        <v>0</v>
      </c>
      <c r="K533" s="9">
        <f t="shared" si="155"/>
        <v>0</v>
      </c>
      <c r="L533" s="9">
        <f t="shared" si="156"/>
        <v>0</v>
      </c>
      <c r="M533" s="9">
        <f t="shared" si="157"/>
        <v>0</v>
      </c>
      <c r="N533" s="9">
        <f t="shared" si="167"/>
        <v>0</v>
      </c>
      <c r="O533" s="9">
        <f t="shared" si="159"/>
        <v>0</v>
      </c>
      <c r="P533" s="8">
        <f t="shared" si="160"/>
        <v>0</v>
      </c>
      <c r="Q533" s="9">
        <f t="shared" si="161"/>
        <v>0</v>
      </c>
      <c r="R533" s="7">
        <f t="shared" si="162"/>
        <v>0</v>
      </c>
      <c r="S533" s="8">
        <f t="shared" si="163"/>
        <v>0</v>
      </c>
      <c r="T533" s="9">
        <f t="shared" si="164"/>
        <v>0</v>
      </c>
      <c r="U533" s="9">
        <f t="shared" si="165"/>
        <v>0</v>
      </c>
      <c r="V533" s="1">
        <f t="shared" si="166"/>
        <v>0</v>
      </c>
    </row>
    <row r="534" spans="1:22">
      <c r="A534" s="105">
        <v>5.4100000000000003E-4</v>
      </c>
      <c r="B534" s="7">
        <f t="shared" si="152"/>
        <v>5.4100000000000003E-4</v>
      </c>
      <c r="C534"/>
      <c r="D534"/>
      <c r="E534"/>
      <c r="F534" s="26">
        <f t="shared" si="153"/>
        <v>0</v>
      </c>
      <c r="G534" s="26">
        <f t="shared" si="154"/>
        <v>0</v>
      </c>
      <c r="H534" s="8">
        <v>0</v>
      </c>
      <c r="I534" s="8">
        <v>0</v>
      </c>
      <c r="J534" s="8">
        <v>0</v>
      </c>
      <c r="K534" s="9">
        <f t="shared" si="155"/>
        <v>0</v>
      </c>
      <c r="L534" s="9">
        <f t="shared" si="156"/>
        <v>0</v>
      </c>
      <c r="M534" s="9">
        <f t="shared" si="157"/>
        <v>0</v>
      </c>
      <c r="N534" s="9">
        <f t="shared" si="167"/>
        <v>0</v>
      </c>
      <c r="O534" s="9">
        <f t="shared" si="159"/>
        <v>0</v>
      </c>
      <c r="P534" s="8">
        <f t="shared" si="160"/>
        <v>0</v>
      </c>
      <c r="Q534" s="9">
        <f t="shared" si="161"/>
        <v>0</v>
      </c>
      <c r="R534" s="7">
        <f t="shared" si="162"/>
        <v>0</v>
      </c>
      <c r="S534" s="8">
        <f t="shared" si="163"/>
        <v>0</v>
      </c>
      <c r="T534" s="9">
        <f t="shared" si="164"/>
        <v>0</v>
      </c>
      <c r="U534" s="9">
        <f t="shared" si="165"/>
        <v>0</v>
      </c>
      <c r="V534" s="1">
        <f t="shared" si="166"/>
        <v>0</v>
      </c>
    </row>
    <row r="535" spans="1:22">
      <c r="A535" s="105">
        <v>5.4200000000000006E-4</v>
      </c>
      <c r="B535" s="7">
        <f t="shared" si="152"/>
        <v>29737.671056165789</v>
      </c>
      <c r="C535" t="s">
        <v>411</v>
      </c>
      <c r="D535" t="s">
        <v>378</v>
      </c>
      <c r="E535" t="s">
        <v>124</v>
      </c>
      <c r="F535" s="26">
        <f t="shared" si="153"/>
        <v>5</v>
      </c>
      <c r="G535" s="26">
        <f t="shared" si="154"/>
        <v>3</v>
      </c>
      <c r="H535" s="8">
        <v>0</v>
      </c>
      <c r="I535" s="8">
        <v>0</v>
      </c>
      <c r="J535" s="8">
        <v>0</v>
      </c>
      <c r="K535" s="9">
        <f t="shared" si="155"/>
        <v>9227.5943396226121</v>
      </c>
      <c r="L535" s="9">
        <f t="shared" si="156"/>
        <v>9737.6705141657858</v>
      </c>
      <c r="M535" s="9">
        <f t="shared" si="157"/>
        <v>10000.000000000002</v>
      </c>
      <c r="N535" s="9">
        <f t="shared" si="167"/>
        <v>9415.0246305418714</v>
      </c>
      <c r="O535" s="9">
        <f t="shared" si="159"/>
        <v>10000</v>
      </c>
      <c r="P535" s="8">
        <f t="shared" si="160"/>
        <v>0</v>
      </c>
      <c r="Q535" s="9">
        <f t="shared" si="161"/>
        <v>9737.6705141657858</v>
      </c>
      <c r="R535" s="7">
        <f t="shared" si="162"/>
        <v>9737.6705141657858</v>
      </c>
      <c r="S535" s="8">
        <f t="shared" si="163"/>
        <v>0</v>
      </c>
      <c r="T535" s="9">
        <f t="shared" si="164"/>
        <v>10000.000000000002</v>
      </c>
      <c r="U535" s="9">
        <f t="shared" si="165"/>
        <v>10000</v>
      </c>
      <c r="V535" s="1">
        <f t="shared" si="166"/>
        <v>29737.670514165788</v>
      </c>
    </row>
    <row r="536" spans="1:22">
      <c r="A536" s="105">
        <v>5.4299999999999997E-4</v>
      </c>
      <c r="B536" s="7">
        <f t="shared" si="152"/>
        <v>11092.693008166276</v>
      </c>
      <c r="C536" t="s">
        <v>58</v>
      </c>
      <c r="D536" t="s">
        <v>378</v>
      </c>
      <c r="E536" t="s">
        <v>118</v>
      </c>
      <c r="F536" s="26">
        <f t="shared" si="153"/>
        <v>2</v>
      </c>
      <c r="G536" s="26">
        <f t="shared" si="154"/>
        <v>2</v>
      </c>
      <c r="H536" s="8">
        <v>0</v>
      </c>
      <c r="I536" s="8">
        <v>0</v>
      </c>
      <c r="J536" s="8">
        <v>0</v>
      </c>
      <c r="K536" s="9">
        <f t="shared" si="155"/>
        <v>5328.5665645216031</v>
      </c>
      <c r="L536" s="9">
        <f t="shared" si="156"/>
        <v>0</v>
      </c>
      <c r="M536" s="9">
        <f t="shared" si="157"/>
        <v>0</v>
      </c>
      <c r="N536" s="9">
        <f t="shared" si="167"/>
        <v>0</v>
      </c>
      <c r="O536" s="9">
        <f t="shared" si="159"/>
        <v>5764.1259006446726</v>
      </c>
      <c r="P536" s="8">
        <f t="shared" si="160"/>
        <v>0</v>
      </c>
      <c r="Q536" s="9">
        <f t="shared" si="161"/>
        <v>0</v>
      </c>
      <c r="R536" s="7">
        <f t="shared" si="162"/>
        <v>0</v>
      </c>
      <c r="S536" s="8">
        <f t="shared" si="163"/>
        <v>0</v>
      </c>
      <c r="T536" s="9">
        <f t="shared" si="164"/>
        <v>5764.1259006446726</v>
      </c>
      <c r="U536" s="9">
        <f t="shared" si="165"/>
        <v>5328.5665645216031</v>
      </c>
      <c r="V536" s="1">
        <f t="shared" si="166"/>
        <v>11092.692465166276</v>
      </c>
    </row>
    <row r="537" spans="1:22">
      <c r="A537" s="105">
        <v>5.44E-4</v>
      </c>
      <c r="B537" s="7">
        <f t="shared" si="152"/>
        <v>23484.515324291151</v>
      </c>
      <c r="C537" t="s">
        <v>412</v>
      </c>
      <c r="D537" t="s">
        <v>378</v>
      </c>
      <c r="E537" t="s">
        <v>151</v>
      </c>
      <c r="F537" s="26">
        <f t="shared" si="153"/>
        <v>3</v>
      </c>
      <c r="G537" s="26">
        <f t="shared" si="154"/>
        <v>3</v>
      </c>
      <c r="H537" s="8">
        <v>0</v>
      </c>
      <c r="I537" s="8">
        <v>0</v>
      </c>
      <c r="J537" s="8">
        <v>0</v>
      </c>
      <c r="K537" s="9">
        <f t="shared" si="155"/>
        <v>7364.705882352946</v>
      </c>
      <c r="L537" s="9">
        <f t="shared" si="156"/>
        <v>0</v>
      </c>
      <c r="M537" s="9">
        <f t="shared" si="157"/>
        <v>8122.946973252012</v>
      </c>
      <c r="N537" s="9">
        <f t="shared" si="167"/>
        <v>7996.8619246861945</v>
      </c>
      <c r="O537" s="9">
        <f t="shared" si="159"/>
        <v>0</v>
      </c>
      <c r="P537" s="8">
        <f t="shared" si="160"/>
        <v>0</v>
      </c>
      <c r="Q537" s="9">
        <f t="shared" si="161"/>
        <v>7364.705882352946</v>
      </c>
      <c r="R537" s="7">
        <f t="shared" si="162"/>
        <v>7364.705882352946</v>
      </c>
      <c r="S537" s="8">
        <f t="shared" si="163"/>
        <v>0</v>
      </c>
      <c r="T537" s="9">
        <f t="shared" si="164"/>
        <v>8122.946973252012</v>
      </c>
      <c r="U537" s="9">
        <f t="shared" si="165"/>
        <v>7996.8619246861945</v>
      </c>
      <c r="V537" s="1">
        <f t="shared" si="166"/>
        <v>23484.514780291152</v>
      </c>
    </row>
    <row r="538" spans="1:22">
      <c r="A538" s="105">
        <v>5.4500000000000002E-4</v>
      </c>
      <c r="B538" s="7">
        <f t="shared" si="152"/>
        <v>5.4500000000000002E-4</v>
      </c>
      <c r="C538"/>
      <c r="D538"/>
      <c r="E538"/>
      <c r="F538" s="26">
        <f t="shared" si="153"/>
        <v>0</v>
      </c>
      <c r="G538" s="26">
        <f t="shared" si="154"/>
        <v>0</v>
      </c>
      <c r="H538" s="8">
        <v>0</v>
      </c>
      <c r="I538" s="8">
        <v>0</v>
      </c>
      <c r="J538" s="8">
        <v>0</v>
      </c>
      <c r="K538" s="9">
        <f t="shared" si="155"/>
        <v>0</v>
      </c>
      <c r="L538" s="9">
        <f t="shared" si="156"/>
        <v>0</v>
      </c>
      <c r="M538" s="9">
        <f t="shared" si="157"/>
        <v>0</v>
      </c>
      <c r="N538" s="9">
        <f t="shared" si="167"/>
        <v>0</v>
      </c>
      <c r="O538" s="9">
        <f t="shared" si="159"/>
        <v>0</v>
      </c>
      <c r="P538" s="8">
        <f t="shared" si="160"/>
        <v>0</v>
      </c>
      <c r="Q538" s="9">
        <f t="shared" si="161"/>
        <v>0</v>
      </c>
      <c r="R538" s="7">
        <f t="shared" si="162"/>
        <v>0</v>
      </c>
      <c r="S538" s="8">
        <f t="shared" si="163"/>
        <v>0</v>
      </c>
      <c r="T538" s="9">
        <f t="shared" si="164"/>
        <v>0</v>
      </c>
      <c r="U538" s="9">
        <f t="shared" si="165"/>
        <v>0</v>
      </c>
      <c r="V538" s="1">
        <f t="shared" si="166"/>
        <v>0</v>
      </c>
    </row>
    <row r="539" spans="1:22">
      <c r="A539" s="105">
        <v>5.4600000000000004E-4</v>
      </c>
      <c r="B539" s="7">
        <f t="shared" si="152"/>
        <v>5.4600000000000004E-4</v>
      </c>
      <c r="C539"/>
      <c r="D539"/>
      <c r="E539"/>
      <c r="F539" s="26">
        <f t="shared" si="153"/>
        <v>0</v>
      </c>
      <c r="G539" s="26">
        <f t="shared" si="154"/>
        <v>0</v>
      </c>
      <c r="H539" s="8">
        <v>0</v>
      </c>
      <c r="I539" s="8">
        <v>0</v>
      </c>
      <c r="J539" s="8">
        <v>0</v>
      </c>
      <c r="K539" s="9">
        <f t="shared" si="155"/>
        <v>0</v>
      </c>
      <c r="L539" s="9">
        <f t="shared" si="156"/>
        <v>0</v>
      </c>
      <c r="M539" s="9">
        <f t="shared" si="157"/>
        <v>0</v>
      </c>
      <c r="N539" s="9">
        <f t="shared" si="167"/>
        <v>0</v>
      </c>
      <c r="O539" s="9">
        <f t="shared" si="159"/>
        <v>0</v>
      </c>
      <c r="P539" s="8">
        <f t="shared" si="160"/>
        <v>0</v>
      </c>
      <c r="Q539" s="9">
        <f t="shared" si="161"/>
        <v>0</v>
      </c>
      <c r="R539" s="7">
        <f t="shared" si="162"/>
        <v>0</v>
      </c>
      <c r="S539" s="8">
        <f t="shared" si="163"/>
        <v>0</v>
      </c>
      <c r="T539" s="9">
        <f t="shared" si="164"/>
        <v>0</v>
      </c>
      <c r="U539" s="9">
        <f t="shared" si="165"/>
        <v>0</v>
      </c>
      <c r="V539" s="1">
        <f t="shared" si="166"/>
        <v>0</v>
      </c>
    </row>
    <row r="540" spans="1:22">
      <c r="A540" s="105">
        <v>5.4699999999999996E-4</v>
      </c>
      <c r="B540" s="7">
        <f t="shared" si="152"/>
        <v>5.4699999999999996E-4</v>
      </c>
      <c r="C540"/>
      <c r="D540"/>
      <c r="E540"/>
      <c r="F540" s="26">
        <f t="shared" si="153"/>
        <v>0</v>
      </c>
      <c r="G540" s="26">
        <f t="shared" si="154"/>
        <v>0</v>
      </c>
      <c r="H540" s="8">
        <v>0</v>
      </c>
      <c r="I540" s="8">
        <v>0</v>
      </c>
      <c r="J540" s="8">
        <v>0</v>
      </c>
      <c r="K540" s="9">
        <f t="shared" si="155"/>
        <v>0</v>
      </c>
      <c r="L540" s="9">
        <f t="shared" si="156"/>
        <v>0</v>
      </c>
      <c r="M540" s="9">
        <f t="shared" si="157"/>
        <v>0</v>
      </c>
      <c r="N540" s="9">
        <f t="shared" si="167"/>
        <v>0</v>
      </c>
      <c r="O540" s="9">
        <f t="shared" si="159"/>
        <v>0</v>
      </c>
      <c r="P540" s="8">
        <f t="shared" si="160"/>
        <v>0</v>
      </c>
      <c r="Q540" s="9">
        <f t="shared" si="161"/>
        <v>0</v>
      </c>
      <c r="R540" s="7">
        <f t="shared" si="162"/>
        <v>0</v>
      </c>
      <c r="S540" s="8">
        <f t="shared" si="163"/>
        <v>0</v>
      </c>
      <c r="T540" s="9">
        <f t="shared" si="164"/>
        <v>0</v>
      </c>
      <c r="U540" s="9">
        <f t="shared" si="165"/>
        <v>0</v>
      </c>
      <c r="V540" s="1">
        <f t="shared" si="166"/>
        <v>0</v>
      </c>
    </row>
    <row r="541" spans="1:22">
      <c r="A541" s="105">
        <v>5.4799999999999998E-4</v>
      </c>
      <c r="B541" s="7">
        <f t="shared" si="152"/>
        <v>8730.6151373164848</v>
      </c>
      <c r="C541" t="s">
        <v>416</v>
      </c>
      <c r="D541" t="s">
        <v>378</v>
      </c>
      <c r="E541" t="s">
        <v>124</v>
      </c>
      <c r="F541" s="26">
        <f t="shared" si="153"/>
        <v>1</v>
      </c>
      <c r="G541" s="26">
        <f t="shared" si="154"/>
        <v>1</v>
      </c>
      <c r="H541" s="8">
        <v>0</v>
      </c>
      <c r="I541" s="8">
        <v>0</v>
      </c>
      <c r="J541" s="8">
        <v>0</v>
      </c>
      <c r="K541" s="9">
        <f t="shared" si="155"/>
        <v>0</v>
      </c>
      <c r="L541" s="9">
        <f t="shared" si="156"/>
        <v>0</v>
      </c>
      <c r="M541" s="9">
        <f t="shared" si="157"/>
        <v>0</v>
      </c>
      <c r="N541" s="9">
        <f t="shared" si="167"/>
        <v>0</v>
      </c>
      <c r="O541" s="9">
        <f t="shared" si="159"/>
        <v>8730.6145893164849</v>
      </c>
      <c r="P541" s="8">
        <f t="shared" si="160"/>
        <v>0</v>
      </c>
      <c r="Q541" s="9">
        <f t="shared" si="161"/>
        <v>0</v>
      </c>
      <c r="R541" s="7">
        <f t="shared" si="162"/>
        <v>0</v>
      </c>
      <c r="S541" s="8">
        <f t="shared" si="163"/>
        <v>0</v>
      </c>
      <c r="T541" s="9">
        <f t="shared" si="164"/>
        <v>8730.6145893164849</v>
      </c>
      <c r="U541" s="9">
        <f t="shared" si="165"/>
        <v>0</v>
      </c>
      <c r="V541" s="1">
        <f t="shared" si="166"/>
        <v>8730.6145893164849</v>
      </c>
    </row>
    <row r="542" spans="1:22">
      <c r="A542" s="105">
        <v>5.4900000000000001E-4</v>
      </c>
      <c r="B542" s="7">
        <f t="shared" si="152"/>
        <v>14311.950204998291</v>
      </c>
      <c r="C542" t="s">
        <v>67</v>
      </c>
      <c r="D542" t="s">
        <v>378</v>
      </c>
      <c r="E542" t="s">
        <v>118</v>
      </c>
      <c r="F542" s="26">
        <f t="shared" si="153"/>
        <v>2</v>
      </c>
      <c r="G542" s="26">
        <f t="shared" si="154"/>
        <v>2</v>
      </c>
      <c r="H542" s="8">
        <v>0</v>
      </c>
      <c r="I542" s="8">
        <v>0</v>
      </c>
      <c r="J542" s="8">
        <v>0</v>
      </c>
      <c r="K542" s="9">
        <f t="shared" si="155"/>
        <v>6798.4361424847712</v>
      </c>
      <c r="L542" s="9">
        <f t="shared" si="156"/>
        <v>0</v>
      </c>
      <c r="M542" s="9">
        <f t="shared" si="157"/>
        <v>0</v>
      </c>
      <c r="N542" s="9">
        <f t="shared" si="167"/>
        <v>7513.5135135135188</v>
      </c>
      <c r="O542" s="9">
        <f t="shared" si="159"/>
        <v>0</v>
      </c>
      <c r="P542" s="8">
        <f t="shared" si="160"/>
        <v>0</v>
      </c>
      <c r="Q542" s="9">
        <f t="shared" si="161"/>
        <v>0</v>
      </c>
      <c r="R542" s="7">
        <f t="shared" si="162"/>
        <v>0</v>
      </c>
      <c r="S542" s="8">
        <f t="shared" si="163"/>
        <v>0</v>
      </c>
      <c r="T542" s="9">
        <f t="shared" si="164"/>
        <v>7513.5135135135188</v>
      </c>
      <c r="U542" s="9">
        <f t="shared" si="165"/>
        <v>6798.4361424847712</v>
      </c>
      <c r="V542" s="1">
        <f t="shared" si="166"/>
        <v>14311.949655998291</v>
      </c>
    </row>
    <row r="543" spans="1:22">
      <c r="A543" s="105">
        <v>5.5000000000000003E-4</v>
      </c>
      <c r="B543" s="7">
        <f t="shared" si="152"/>
        <v>5.5000000000000003E-4</v>
      </c>
      <c r="C543"/>
      <c r="D543"/>
      <c r="E543"/>
      <c r="F543" s="26">
        <f t="shared" si="153"/>
        <v>0</v>
      </c>
      <c r="G543" s="26">
        <f t="shared" si="154"/>
        <v>0</v>
      </c>
      <c r="H543" s="8">
        <v>0</v>
      </c>
      <c r="I543" s="8">
        <v>0</v>
      </c>
      <c r="J543" s="8">
        <v>0</v>
      </c>
      <c r="K543" s="9">
        <f t="shared" si="155"/>
        <v>0</v>
      </c>
      <c r="L543" s="9">
        <f t="shared" si="156"/>
        <v>0</v>
      </c>
      <c r="M543" s="9">
        <f t="shared" si="157"/>
        <v>0</v>
      </c>
      <c r="N543" s="9">
        <f t="shared" si="167"/>
        <v>0</v>
      </c>
      <c r="O543" s="9">
        <f t="shared" si="159"/>
        <v>0</v>
      </c>
      <c r="P543" s="8">
        <f t="shared" si="160"/>
        <v>0</v>
      </c>
      <c r="Q543" s="9">
        <f t="shared" si="161"/>
        <v>0</v>
      </c>
      <c r="R543" s="7">
        <f t="shared" si="162"/>
        <v>0</v>
      </c>
      <c r="S543" s="8">
        <f t="shared" si="163"/>
        <v>0</v>
      </c>
      <c r="T543" s="9">
        <f t="shared" si="164"/>
        <v>0</v>
      </c>
      <c r="U543" s="9">
        <f t="shared" si="165"/>
        <v>0</v>
      </c>
      <c r="V543" s="1">
        <f t="shared" si="166"/>
        <v>0</v>
      </c>
    </row>
    <row r="544" spans="1:22">
      <c r="A544" s="105">
        <v>5.5099999999999995E-4</v>
      </c>
      <c r="B544" s="7">
        <f t="shared" si="152"/>
        <v>5.5099999999999995E-4</v>
      </c>
      <c r="C544"/>
      <c r="D544"/>
      <c r="E544"/>
      <c r="F544" s="26">
        <f t="shared" si="153"/>
        <v>0</v>
      </c>
      <c r="G544" s="26">
        <f t="shared" si="154"/>
        <v>0</v>
      </c>
      <c r="H544" s="8">
        <v>0</v>
      </c>
      <c r="I544" s="8">
        <v>0</v>
      </c>
      <c r="J544" s="8">
        <v>0</v>
      </c>
      <c r="K544" s="9">
        <f t="shared" si="155"/>
        <v>0</v>
      </c>
      <c r="L544" s="9">
        <f t="shared" si="156"/>
        <v>0</v>
      </c>
      <c r="M544" s="9">
        <f t="shared" si="157"/>
        <v>0</v>
      </c>
      <c r="N544" s="9">
        <f t="shared" si="167"/>
        <v>0</v>
      </c>
      <c r="O544" s="9">
        <f t="shared" si="159"/>
        <v>0</v>
      </c>
      <c r="P544" s="8">
        <f t="shared" si="160"/>
        <v>0</v>
      </c>
      <c r="Q544" s="9">
        <f t="shared" si="161"/>
        <v>0</v>
      </c>
      <c r="R544" s="7">
        <f t="shared" si="162"/>
        <v>0</v>
      </c>
      <c r="S544" s="8">
        <f t="shared" si="163"/>
        <v>0</v>
      </c>
      <c r="T544" s="9">
        <f t="shared" si="164"/>
        <v>0</v>
      </c>
      <c r="U544" s="9">
        <f t="shared" si="165"/>
        <v>0</v>
      </c>
      <c r="V544" s="1">
        <f t="shared" si="166"/>
        <v>0</v>
      </c>
    </row>
    <row r="545" spans="1:22">
      <c r="A545" s="105">
        <v>5.5199999999999997E-4</v>
      </c>
      <c r="B545" s="7">
        <f t="shared" si="152"/>
        <v>5.5199999999999997E-4</v>
      </c>
      <c r="C545"/>
      <c r="D545"/>
      <c r="E545"/>
      <c r="F545" s="26">
        <f t="shared" si="153"/>
        <v>0</v>
      </c>
      <c r="G545" s="26">
        <f t="shared" si="154"/>
        <v>0</v>
      </c>
      <c r="H545" s="8">
        <v>0</v>
      </c>
      <c r="I545" s="8">
        <v>0</v>
      </c>
      <c r="J545" s="8">
        <v>0</v>
      </c>
      <c r="K545" s="9">
        <f t="shared" si="155"/>
        <v>0</v>
      </c>
      <c r="L545" s="9">
        <f t="shared" si="156"/>
        <v>0</v>
      </c>
      <c r="M545" s="9">
        <f t="shared" si="157"/>
        <v>0</v>
      </c>
      <c r="N545" s="9">
        <f t="shared" si="167"/>
        <v>0</v>
      </c>
      <c r="O545" s="9">
        <f t="shared" si="159"/>
        <v>0</v>
      </c>
      <c r="P545" s="8">
        <f t="shared" si="160"/>
        <v>0</v>
      </c>
      <c r="Q545" s="9">
        <f t="shared" si="161"/>
        <v>0</v>
      </c>
      <c r="R545" s="7">
        <f t="shared" si="162"/>
        <v>0</v>
      </c>
      <c r="S545" s="8">
        <f t="shared" si="163"/>
        <v>0</v>
      </c>
      <c r="T545" s="9">
        <f t="shared" si="164"/>
        <v>0</v>
      </c>
      <c r="U545" s="9">
        <f t="shared" si="165"/>
        <v>0</v>
      </c>
      <c r="V545" s="1">
        <f t="shared" si="166"/>
        <v>0</v>
      </c>
    </row>
    <row r="546" spans="1:22">
      <c r="A546" s="105">
        <v>5.53E-4</v>
      </c>
      <c r="B546" s="7">
        <f t="shared" si="152"/>
        <v>5.53E-4</v>
      </c>
      <c r="C546"/>
      <c r="D546"/>
      <c r="E546"/>
      <c r="F546" s="26">
        <f t="shared" si="153"/>
        <v>0</v>
      </c>
      <c r="G546" s="26">
        <f t="shared" si="154"/>
        <v>0</v>
      </c>
      <c r="H546" s="8">
        <v>0</v>
      </c>
      <c r="I546" s="8">
        <v>0</v>
      </c>
      <c r="J546" s="8">
        <v>0</v>
      </c>
      <c r="K546" s="9">
        <f>IF(ISERROR(VLOOKUP(#REF!,_Tri3,5,FALSE)),0,(VLOOKUP(#REF!,_Tri3,5,FALSE)))</f>
        <v>0</v>
      </c>
      <c r="L546" s="9">
        <f>IF(ISERROR(VLOOKUP(#REF!,_Tri4,5,FALSE)),0,(VLOOKUP(#REF!,_Tri4,5,FALSE)))</f>
        <v>0</v>
      </c>
      <c r="M546" s="9">
        <f>IF(ISERROR(VLOOKUP(#REF!,_Tri5,5,FALSE)),0,(VLOOKUP(#REF!,_Tri5,5,FALSE)))</f>
        <v>0</v>
      </c>
      <c r="N546" s="9">
        <f>IF(ISERROR(VLOOKUP(#REF!,_Tri6,5,FALSE)),0,(VLOOKUP(#REF!,_Tri6,5,FALSE)))</f>
        <v>0</v>
      </c>
      <c r="O546" s="9">
        <f>IF(ISERROR(VLOOKUP(#REF!,_Tri8,5,FALSE)),0,(VLOOKUP(#REF!,_Tri8,5,FALSE)))</f>
        <v>0</v>
      </c>
      <c r="P546" s="8">
        <f t="shared" si="160"/>
        <v>0</v>
      </c>
      <c r="Q546" s="9">
        <f t="shared" si="161"/>
        <v>0</v>
      </c>
      <c r="R546" s="7">
        <f t="shared" si="162"/>
        <v>0</v>
      </c>
      <c r="S546" s="8">
        <f t="shared" si="163"/>
        <v>0</v>
      </c>
      <c r="T546" s="9">
        <f t="shared" si="164"/>
        <v>0</v>
      </c>
      <c r="U546" s="9">
        <f t="shared" si="165"/>
        <v>0</v>
      </c>
      <c r="V546" s="1">
        <f t="shared" si="166"/>
        <v>0</v>
      </c>
    </row>
    <row r="547" spans="1:22">
      <c r="A547" s="105">
        <v>5.5400000000000002E-4</v>
      </c>
      <c r="B547" s="7">
        <f t="shared" si="152"/>
        <v>5.5400000000000002E-4</v>
      </c>
      <c r="D547"/>
      <c r="E547"/>
      <c r="F547" s="26">
        <f t="shared" si="153"/>
        <v>0</v>
      </c>
      <c r="G547" s="26">
        <f t="shared" si="154"/>
        <v>0</v>
      </c>
      <c r="H547" s="8">
        <v>0</v>
      </c>
      <c r="I547" s="8">
        <v>0</v>
      </c>
      <c r="J547" s="8">
        <v>0</v>
      </c>
      <c r="K547" s="9">
        <f>IF(ISERROR(VLOOKUP($C546,_Tri3,5,FALSE)),0,(VLOOKUP($C546,_Tri3,5,FALSE)))</f>
        <v>0</v>
      </c>
      <c r="L547" s="9">
        <f>IF(ISERROR(VLOOKUP($C546,_Tri4,5,FALSE)),0,(VLOOKUP($C546,_Tri4,5,FALSE)))</f>
        <v>0</v>
      </c>
      <c r="M547" s="9">
        <f>IF(ISERROR(VLOOKUP($C546,_Tri5,5,FALSE)),0,(VLOOKUP($C546,_Tri5,5,FALSE)))</f>
        <v>0</v>
      </c>
      <c r="N547" s="9">
        <f>IF(ISERROR(VLOOKUP($C546,_Tri6,5,FALSE)),0,(VLOOKUP($C546,_Tri6,5,FALSE)))</f>
        <v>0</v>
      </c>
      <c r="O547" s="9">
        <f>IF(ISERROR(VLOOKUP($C546,_Tri8,5,FALSE)),0,(VLOOKUP($C546,_Tri8,5,FALSE)))</f>
        <v>0</v>
      </c>
      <c r="P547" s="8">
        <f t="shared" si="160"/>
        <v>0</v>
      </c>
      <c r="Q547" s="9">
        <f t="shared" si="161"/>
        <v>0</v>
      </c>
      <c r="R547" s="7">
        <f t="shared" si="162"/>
        <v>0</v>
      </c>
      <c r="S547" s="8">
        <f t="shared" si="163"/>
        <v>0</v>
      </c>
      <c r="T547" s="9">
        <f t="shared" si="164"/>
        <v>0</v>
      </c>
      <c r="U547" s="9">
        <f t="shared" si="165"/>
        <v>0</v>
      </c>
      <c r="V547" s="1">
        <f t="shared" si="166"/>
        <v>0</v>
      </c>
    </row>
    <row r="548" spans="1:22">
      <c r="A548" s="105">
        <v>5.5500000000000005E-4</v>
      </c>
      <c r="B548" s="7">
        <f t="shared" si="152"/>
        <v>5.5500000000000005E-4</v>
      </c>
      <c r="F548" s="26">
        <f t="shared" si="153"/>
        <v>0</v>
      </c>
      <c r="G548" s="26">
        <f t="shared" si="154"/>
        <v>0</v>
      </c>
      <c r="H548" s="8">
        <v>0</v>
      </c>
      <c r="I548" s="8">
        <v>0</v>
      </c>
      <c r="J548" s="8">
        <v>0</v>
      </c>
      <c r="K548" s="9">
        <f t="shared" si="155"/>
        <v>0</v>
      </c>
      <c r="L548" s="9">
        <f t="shared" si="156"/>
        <v>0</v>
      </c>
      <c r="M548" s="9">
        <f t="shared" si="157"/>
        <v>0</v>
      </c>
      <c r="N548" s="9">
        <f t="shared" ref="N548:N574" si="168">IF(ISERROR(VLOOKUP($C548,_Tri6,5,FALSE)),0,(VLOOKUP($C548,_Tri6,5,FALSE)))</f>
        <v>0</v>
      </c>
      <c r="O548" s="9">
        <f t="shared" si="159"/>
        <v>0</v>
      </c>
      <c r="P548" s="8">
        <f t="shared" si="160"/>
        <v>0</v>
      </c>
      <c r="Q548" s="9">
        <f t="shared" si="161"/>
        <v>0</v>
      </c>
      <c r="R548" s="7">
        <f t="shared" si="162"/>
        <v>0</v>
      </c>
      <c r="S548" s="8">
        <f t="shared" si="163"/>
        <v>0</v>
      </c>
      <c r="T548" s="9">
        <f t="shared" si="164"/>
        <v>0</v>
      </c>
      <c r="U548" s="9">
        <f t="shared" si="165"/>
        <v>0</v>
      </c>
      <c r="V548" s="1">
        <f t="shared" si="166"/>
        <v>0</v>
      </c>
    </row>
    <row r="549" spans="1:22">
      <c r="A549" s="105">
        <v>5.5599999999999996E-4</v>
      </c>
      <c r="B549" s="7">
        <f t="shared" si="152"/>
        <v>5.5599999999999996E-4</v>
      </c>
      <c r="F549" s="26">
        <f t="shared" si="153"/>
        <v>0</v>
      </c>
      <c r="G549" s="26">
        <f t="shared" si="154"/>
        <v>0</v>
      </c>
      <c r="H549" s="8">
        <v>0</v>
      </c>
      <c r="I549" s="8">
        <v>0</v>
      </c>
      <c r="J549" s="8">
        <v>0</v>
      </c>
      <c r="K549" s="9">
        <f t="shared" si="155"/>
        <v>0</v>
      </c>
      <c r="L549" s="9">
        <f t="shared" si="156"/>
        <v>0</v>
      </c>
      <c r="M549" s="9">
        <f t="shared" si="157"/>
        <v>0</v>
      </c>
      <c r="N549" s="9">
        <f t="shared" si="168"/>
        <v>0</v>
      </c>
      <c r="O549" s="9">
        <f t="shared" si="159"/>
        <v>0</v>
      </c>
      <c r="P549" s="8">
        <f t="shared" si="160"/>
        <v>0</v>
      </c>
      <c r="Q549" s="9">
        <f t="shared" si="161"/>
        <v>0</v>
      </c>
      <c r="R549" s="7">
        <f t="shared" si="162"/>
        <v>0</v>
      </c>
      <c r="S549" s="8">
        <f t="shared" si="163"/>
        <v>0</v>
      </c>
      <c r="T549" s="9">
        <f t="shared" si="164"/>
        <v>0</v>
      </c>
      <c r="U549" s="9">
        <f t="shared" si="165"/>
        <v>0</v>
      </c>
      <c r="V549" s="1">
        <f t="shared" si="166"/>
        <v>0</v>
      </c>
    </row>
    <row r="550" spans="1:22">
      <c r="A550" s="105">
        <v>5.5699999999999999E-4</v>
      </c>
      <c r="B550" s="7">
        <f t="shared" si="152"/>
        <v>5.5699999999999999E-4</v>
      </c>
      <c r="F550" s="26">
        <f t="shared" si="153"/>
        <v>0</v>
      </c>
      <c r="G550" s="26">
        <f t="shared" si="154"/>
        <v>0</v>
      </c>
      <c r="H550" s="8">
        <v>0</v>
      </c>
      <c r="I550" s="8">
        <v>0</v>
      </c>
      <c r="J550" s="8">
        <v>0</v>
      </c>
      <c r="K550" s="9">
        <f t="shared" si="155"/>
        <v>0</v>
      </c>
      <c r="L550" s="9">
        <f t="shared" si="156"/>
        <v>0</v>
      </c>
      <c r="M550" s="9">
        <f t="shared" si="157"/>
        <v>0</v>
      </c>
      <c r="N550" s="9">
        <f t="shared" si="168"/>
        <v>0</v>
      </c>
      <c r="O550" s="9">
        <f t="shared" si="159"/>
        <v>0</v>
      </c>
      <c r="P550" s="8">
        <f t="shared" si="160"/>
        <v>0</v>
      </c>
      <c r="Q550" s="9">
        <f t="shared" si="161"/>
        <v>0</v>
      </c>
      <c r="R550" s="7">
        <f t="shared" si="162"/>
        <v>0</v>
      </c>
      <c r="S550" s="8">
        <f t="shared" si="163"/>
        <v>0</v>
      </c>
      <c r="T550" s="9">
        <f t="shared" si="164"/>
        <v>0</v>
      </c>
      <c r="U550" s="9">
        <f t="shared" si="165"/>
        <v>0</v>
      </c>
      <c r="V550" s="1">
        <f t="shared" si="166"/>
        <v>0</v>
      </c>
    </row>
    <row r="551" spans="1:22">
      <c r="A551" s="105">
        <v>5.5800000000000001E-4</v>
      </c>
      <c r="B551" s="7">
        <f t="shared" si="152"/>
        <v>5.5800000000000001E-4</v>
      </c>
      <c r="F551" s="26">
        <f t="shared" si="153"/>
        <v>0</v>
      </c>
      <c r="G551" s="26">
        <f t="shared" si="154"/>
        <v>0</v>
      </c>
      <c r="H551" s="8">
        <v>0</v>
      </c>
      <c r="I551" s="8">
        <v>0</v>
      </c>
      <c r="J551" s="8">
        <v>0</v>
      </c>
      <c r="K551" s="9">
        <f t="shared" si="155"/>
        <v>0</v>
      </c>
      <c r="L551" s="9">
        <f t="shared" si="156"/>
        <v>0</v>
      </c>
      <c r="M551" s="9">
        <f t="shared" si="157"/>
        <v>0</v>
      </c>
      <c r="N551" s="9">
        <f t="shared" si="168"/>
        <v>0</v>
      </c>
      <c r="O551" s="9">
        <f t="shared" si="159"/>
        <v>0</v>
      </c>
      <c r="P551" s="8">
        <f t="shared" si="160"/>
        <v>0</v>
      </c>
      <c r="Q551" s="9">
        <f t="shared" si="161"/>
        <v>0</v>
      </c>
      <c r="R551" s="7">
        <f t="shared" si="162"/>
        <v>0</v>
      </c>
      <c r="S551" s="8">
        <f t="shared" si="163"/>
        <v>0</v>
      </c>
      <c r="T551" s="9">
        <f t="shared" si="164"/>
        <v>0</v>
      </c>
      <c r="U551" s="9">
        <f t="shared" si="165"/>
        <v>0</v>
      </c>
      <c r="V551" s="1">
        <f t="shared" si="166"/>
        <v>0</v>
      </c>
    </row>
    <row r="552" spans="1:22">
      <c r="A552" s="105">
        <v>5.5900000000000004E-4</v>
      </c>
      <c r="B552" s="7">
        <f t="shared" si="152"/>
        <v>5.5900000000000004E-4</v>
      </c>
      <c r="F552" s="26">
        <f t="shared" si="153"/>
        <v>0</v>
      </c>
      <c r="G552" s="26">
        <f t="shared" si="154"/>
        <v>0</v>
      </c>
      <c r="H552" s="8">
        <v>0</v>
      </c>
      <c r="I552" s="8">
        <v>0</v>
      </c>
      <c r="J552" s="8">
        <v>0</v>
      </c>
      <c r="K552" s="9">
        <f t="shared" si="155"/>
        <v>0</v>
      </c>
      <c r="L552" s="9">
        <f t="shared" si="156"/>
        <v>0</v>
      </c>
      <c r="M552" s="9">
        <f t="shared" si="157"/>
        <v>0</v>
      </c>
      <c r="N552" s="9">
        <f t="shared" si="168"/>
        <v>0</v>
      </c>
      <c r="O552" s="9">
        <f t="shared" si="159"/>
        <v>0</v>
      </c>
      <c r="P552" s="8">
        <f t="shared" si="160"/>
        <v>0</v>
      </c>
      <c r="Q552" s="9">
        <f t="shared" si="161"/>
        <v>0</v>
      </c>
      <c r="R552" s="7">
        <f t="shared" si="162"/>
        <v>0</v>
      </c>
      <c r="S552" s="8">
        <f t="shared" si="163"/>
        <v>0</v>
      </c>
      <c r="T552" s="9">
        <f t="shared" si="164"/>
        <v>0</v>
      </c>
      <c r="U552" s="9">
        <f t="shared" si="165"/>
        <v>0</v>
      </c>
      <c r="V552" s="1">
        <f t="shared" si="166"/>
        <v>0</v>
      </c>
    </row>
    <row r="553" spans="1:22">
      <c r="A553" s="105">
        <v>5.5999999999999995E-4</v>
      </c>
      <c r="B553" s="7">
        <f t="shared" si="152"/>
        <v>5.5999999999999995E-4</v>
      </c>
      <c r="F553" s="26">
        <f t="shared" si="153"/>
        <v>0</v>
      </c>
      <c r="G553" s="26">
        <f t="shared" si="154"/>
        <v>0</v>
      </c>
      <c r="H553" s="8">
        <v>0</v>
      </c>
      <c r="I553" s="8">
        <v>0</v>
      </c>
      <c r="J553" s="8">
        <v>0</v>
      </c>
      <c r="K553" s="9">
        <f t="shared" si="155"/>
        <v>0</v>
      </c>
      <c r="L553" s="9">
        <f t="shared" si="156"/>
        <v>0</v>
      </c>
      <c r="M553" s="9">
        <f t="shared" si="157"/>
        <v>0</v>
      </c>
      <c r="N553" s="9">
        <f t="shared" si="168"/>
        <v>0</v>
      </c>
      <c r="O553" s="9">
        <f t="shared" si="159"/>
        <v>0</v>
      </c>
      <c r="P553" s="8">
        <f t="shared" si="160"/>
        <v>0</v>
      </c>
      <c r="Q553" s="9">
        <f t="shared" si="161"/>
        <v>0</v>
      </c>
      <c r="R553" s="7">
        <f t="shared" si="162"/>
        <v>0</v>
      </c>
      <c r="S553" s="8">
        <f t="shared" si="163"/>
        <v>0</v>
      </c>
      <c r="T553" s="9">
        <f t="shared" si="164"/>
        <v>0</v>
      </c>
      <c r="U553" s="9">
        <f t="shared" si="165"/>
        <v>0</v>
      </c>
      <c r="V553" s="1">
        <f t="shared" si="166"/>
        <v>0</v>
      </c>
    </row>
    <row r="554" spans="1:22">
      <c r="A554" s="105">
        <v>5.6099999999999998E-4</v>
      </c>
      <c r="B554" s="7">
        <f t="shared" si="152"/>
        <v>5.6099999999999998E-4</v>
      </c>
      <c r="F554" s="26">
        <f t="shared" si="153"/>
        <v>0</v>
      </c>
      <c r="G554" s="26">
        <f t="shared" si="154"/>
        <v>0</v>
      </c>
      <c r="H554" s="8">
        <v>0</v>
      </c>
      <c r="I554" s="8">
        <v>0</v>
      </c>
      <c r="J554" s="8">
        <v>0</v>
      </c>
      <c r="K554" s="9">
        <f t="shared" si="155"/>
        <v>0</v>
      </c>
      <c r="L554" s="9">
        <f t="shared" si="156"/>
        <v>0</v>
      </c>
      <c r="M554" s="9">
        <f t="shared" si="157"/>
        <v>0</v>
      </c>
      <c r="N554" s="9">
        <f t="shared" si="168"/>
        <v>0</v>
      </c>
      <c r="O554" s="9">
        <f t="shared" si="159"/>
        <v>0</v>
      </c>
      <c r="P554" s="8">
        <f t="shared" si="160"/>
        <v>0</v>
      </c>
      <c r="Q554" s="9">
        <f t="shared" si="161"/>
        <v>0</v>
      </c>
      <c r="R554" s="7">
        <f t="shared" si="162"/>
        <v>0</v>
      </c>
      <c r="S554" s="8">
        <f t="shared" si="163"/>
        <v>0</v>
      </c>
      <c r="T554" s="9">
        <f t="shared" si="164"/>
        <v>0</v>
      </c>
      <c r="U554" s="9">
        <f t="shared" si="165"/>
        <v>0</v>
      </c>
      <c r="V554" s="1">
        <f t="shared" si="166"/>
        <v>0</v>
      </c>
    </row>
    <row r="555" spans="1:22">
      <c r="A555" s="105">
        <v>5.62E-4</v>
      </c>
      <c r="B555" s="7">
        <f t="shared" si="152"/>
        <v>5.62E-4</v>
      </c>
      <c r="F555" s="26">
        <f t="shared" si="153"/>
        <v>0</v>
      </c>
      <c r="G555" s="26">
        <f t="shared" si="154"/>
        <v>0</v>
      </c>
      <c r="H555" s="8">
        <v>0</v>
      </c>
      <c r="I555" s="8">
        <v>0</v>
      </c>
      <c r="J555" s="8">
        <v>0</v>
      </c>
      <c r="K555" s="9">
        <f t="shared" si="155"/>
        <v>0</v>
      </c>
      <c r="L555" s="9">
        <f t="shared" si="156"/>
        <v>0</v>
      </c>
      <c r="M555" s="9">
        <f t="shared" si="157"/>
        <v>0</v>
      </c>
      <c r="N555" s="9">
        <f t="shared" si="168"/>
        <v>0</v>
      </c>
      <c r="O555" s="9">
        <f t="shared" si="159"/>
        <v>0</v>
      </c>
      <c r="P555" s="8">
        <f t="shared" si="160"/>
        <v>0</v>
      </c>
      <c r="Q555" s="9">
        <f t="shared" si="161"/>
        <v>0</v>
      </c>
      <c r="R555" s="7">
        <f t="shared" si="162"/>
        <v>0</v>
      </c>
      <c r="S555" s="8">
        <f t="shared" si="163"/>
        <v>0</v>
      </c>
      <c r="T555" s="9">
        <f t="shared" si="164"/>
        <v>0</v>
      </c>
      <c r="U555" s="9">
        <f t="shared" si="165"/>
        <v>0</v>
      </c>
      <c r="V555" s="1">
        <f t="shared" si="166"/>
        <v>0</v>
      </c>
    </row>
    <row r="556" spans="1:22">
      <c r="A556" s="105">
        <v>5.6300000000000002E-4</v>
      </c>
      <c r="B556" s="7">
        <f t="shared" si="152"/>
        <v>5.6300000000000002E-4</v>
      </c>
      <c r="F556" s="26">
        <f t="shared" si="153"/>
        <v>0</v>
      </c>
      <c r="G556" s="26">
        <f t="shared" si="154"/>
        <v>0</v>
      </c>
      <c r="H556" s="8">
        <v>0</v>
      </c>
      <c r="I556" s="8">
        <v>0</v>
      </c>
      <c r="J556" s="8">
        <v>0</v>
      </c>
      <c r="K556" s="9">
        <f t="shared" si="155"/>
        <v>0</v>
      </c>
      <c r="L556" s="9">
        <f t="shared" si="156"/>
        <v>0</v>
      </c>
      <c r="M556" s="9">
        <f t="shared" si="157"/>
        <v>0</v>
      </c>
      <c r="N556" s="9">
        <f t="shared" si="168"/>
        <v>0</v>
      </c>
      <c r="O556" s="9">
        <f t="shared" si="159"/>
        <v>0</v>
      </c>
      <c r="P556" s="8">
        <f t="shared" si="160"/>
        <v>0</v>
      </c>
      <c r="Q556" s="9">
        <f t="shared" si="161"/>
        <v>0</v>
      </c>
      <c r="R556" s="7">
        <f t="shared" si="162"/>
        <v>0</v>
      </c>
      <c r="S556" s="8">
        <f t="shared" si="163"/>
        <v>0</v>
      </c>
      <c r="T556" s="9">
        <f t="shared" si="164"/>
        <v>0</v>
      </c>
      <c r="U556" s="9">
        <f t="shared" si="165"/>
        <v>0</v>
      </c>
      <c r="V556" s="1">
        <f t="shared" si="166"/>
        <v>0</v>
      </c>
    </row>
    <row r="557" spans="1:22">
      <c r="A557" s="105">
        <v>5.6400000000000005E-4</v>
      </c>
      <c r="B557" s="7">
        <f t="shared" si="152"/>
        <v>5.6400000000000005E-4</v>
      </c>
      <c r="F557" s="26">
        <f t="shared" si="153"/>
        <v>0</v>
      </c>
      <c r="G557" s="26">
        <f t="shared" si="154"/>
        <v>0</v>
      </c>
      <c r="H557" s="8">
        <v>0</v>
      </c>
      <c r="I557" s="8">
        <v>0</v>
      </c>
      <c r="J557" s="8">
        <v>0</v>
      </c>
      <c r="K557" s="9">
        <f t="shared" si="155"/>
        <v>0</v>
      </c>
      <c r="L557" s="9">
        <f t="shared" si="156"/>
        <v>0</v>
      </c>
      <c r="M557" s="9">
        <f t="shared" si="157"/>
        <v>0</v>
      </c>
      <c r="N557" s="9">
        <f t="shared" si="168"/>
        <v>0</v>
      </c>
      <c r="O557" s="9">
        <f t="shared" si="159"/>
        <v>0</v>
      </c>
      <c r="P557" s="8">
        <f t="shared" si="160"/>
        <v>0</v>
      </c>
      <c r="Q557" s="9">
        <f t="shared" si="161"/>
        <v>0</v>
      </c>
      <c r="R557" s="7">
        <f t="shared" si="162"/>
        <v>0</v>
      </c>
      <c r="S557" s="8">
        <f t="shared" si="163"/>
        <v>0</v>
      </c>
      <c r="T557" s="9">
        <f t="shared" si="164"/>
        <v>0</v>
      </c>
      <c r="U557" s="9">
        <f t="shared" si="165"/>
        <v>0</v>
      </c>
      <c r="V557" s="1">
        <f t="shared" si="166"/>
        <v>0</v>
      </c>
    </row>
    <row r="558" spans="1:22">
      <c r="A558" s="105">
        <v>5.6499999999999996E-4</v>
      </c>
      <c r="B558" s="7">
        <f t="shared" si="152"/>
        <v>5.6499999999999996E-4</v>
      </c>
      <c r="F558" s="26">
        <f t="shared" si="153"/>
        <v>0</v>
      </c>
      <c r="G558" s="26">
        <f t="shared" si="154"/>
        <v>0</v>
      </c>
      <c r="H558" s="8">
        <v>0</v>
      </c>
      <c r="I558" s="8">
        <v>0</v>
      </c>
      <c r="J558" s="8">
        <v>0</v>
      </c>
      <c r="K558" s="9">
        <f t="shared" si="155"/>
        <v>0</v>
      </c>
      <c r="L558" s="9">
        <f t="shared" si="156"/>
        <v>0</v>
      </c>
      <c r="M558" s="9">
        <f t="shared" si="157"/>
        <v>0</v>
      </c>
      <c r="N558" s="9">
        <f t="shared" si="168"/>
        <v>0</v>
      </c>
      <c r="O558" s="9">
        <f t="shared" si="159"/>
        <v>0</v>
      </c>
      <c r="P558" s="8">
        <f t="shared" si="160"/>
        <v>0</v>
      </c>
      <c r="Q558" s="9">
        <f t="shared" si="161"/>
        <v>0</v>
      </c>
      <c r="R558" s="7">
        <f t="shared" si="162"/>
        <v>0</v>
      </c>
      <c r="S558" s="8">
        <f t="shared" si="163"/>
        <v>0</v>
      </c>
      <c r="T558" s="9">
        <f t="shared" si="164"/>
        <v>0</v>
      </c>
      <c r="U558" s="9">
        <f t="shared" si="165"/>
        <v>0</v>
      </c>
      <c r="V558" s="1">
        <f t="shared" si="166"/>
        <v>0</v>
      </c>
    </row>
    <row r="559" spans="1:22">
      <c r="A559" s="105">
        <v>5.6599999999999999E-4</v>
      </c>
      <c r="B559" s="7">
        <f t="shared" ref="B559:B574" si="169">V559+A559</f>
        <v>5.6599999999999999E-4</v>
      </c>
      <c r="F559" s="26">
        <f t="shared" ref="F559:F574" si="170">COUNTIF(H559:O559,"&gt;1")</f>
        <v>0</v>
      </c>
      <c r="G559" s="26">
        <f t="shared" si="154"/>
        <v>0</v>
      </c>
      <c r="H559" s="8">
        <v>0</v>
      </c>
      <c r="I559" s="8">
        <v>0</v>
      </c>
      <c r="J559" s="8">
        <v>0</v>
      </c>
      <c r="K559" s="9">
        <f t="shared" si="155"/>
        <v>0</v>
      </c>
      <c r="L559" s="9">
        <f t="shared" si="156"/>
        <v>0</v>
      </c>
      <c r="M559" s="9">
        <f t="shared" si="157"/>
        <v>0</v>
      </c>
      <c r="N559" s="9">
        <f t="shared" si="168"/>
        <v>0</v>
      </c>
      <c r="O559" s="9">
        <f t="shared" si="159"/>
        <v>0</v>
      </c>
      <c r="P559" s="8">
        <f t="shared" ref="P559:P574" si="171">LARGE(H559:J559,2)</f>
        <v>0</v>
      </c>
      <c r="Q559" s="9">
        <f t="shared" ref="Q559:Q574" si="172">LARGE(K559:O559,3)</f>
        <v>0</v>
      </c>
      <c r="R559" s="7">
        <f t="shared" ref="R559:R574" si="173">LARGE(P559:Q559,1)</f>
        <v>0</v>
      </c>
      <c r="S559" s="8">
        <f t="shared" ref="S559:S574" si="174">LARGE(H559:J559,1)</f>
        <v>0</v>
      </c>
      <c r="T559" s="9">
        <f t="shared" ref="T559:T574" si="175">LARGE(K559:O559,1)</f>
        <v>0</v>
      </c>
      <c r="U559" s="9">
        <f t="shared" ref="U559:U574" si="176">LARGE(K559:O559,2)</f>
        <v>0</v>
      </c>
      <c r="V559" s="1">
        <f t="shared" si="166"/>
        <v>0</v>
      </c>
    </row>
    <row r="560" spans="1:22">
      <c r="A560" s="105">
        <v>5.6700000000000001E-4</v>
      </c>
      <c r="B560" s="7">
        <f t="shared" si="169"/>
        <v>5.6700000000000001E-4</v>
      </c>
      <c r="F560" s="26">
        <f t="shared" si="170"/>
        <v>0</v>
      </c>
      <c r="G560" s="26">
        <f t="shared" si="154"/>
        <v>0</v>
      </c>
      <c r="H560" s="8">
        <v>0</v>
      </c>
      <c r="I560" s="8">
        <v>0</v>
      </c>
      <c r="J560" s="8">
        <v>0</v>
      </c>
      <c r="K560" s="9">
        <f t="shared" si="155"/>
        <v>0</v>
      </c>
      <c r="L560" s="9">
        <f t="shared" si="156"/>
        <v>0</v>
      </c>
      <c r="M560" s="9">
        <f t="shared" si="157"/>
        <v>0</v>
      </c>
      <c r="N560" s="9">
        <f t="shared" si="168"/>
        <v>0</v>
      </c>
      <c r="O560" s="9">
        <f t="shared" si="159"/>
        <v>0</v>
      </c>
      <c r="P560" s="8">
        <f t="shared" si="171"/>
        <v>0</v>
      </c>
      <c r="Q560" s="9">
        <f t="shared" si="172"/>
        <v>0</v>
      </c>
      <c r="R560" s="7">
        <f t="shared" si="173"/>
        <v>0</v>
      </c>
      <c r="S560" s="8">
        <f t="shared" si="174"/>
        <v>0</v>
      </c>
      <c r="T560" s="9">
        <f t="shared" si="175"/>
        <v>0</v>
      </c>
      <c r="U560" s="9">
        <f t="shared" si="176"/>
        <v>0</v>
      </c>
      <c r="V560" s="1">
        <f t="shared" si="166"/>
        <v>0</v>
      </c>
    </row>
    <row r="561" spans="1:33">
      <c r="A561" s="105">
        <v>5.6800000000000004E-4</v>
      </c>
      <c r="B561" s="7">
        <f t="shared" si="169"/>
        <v>5.6800000000000004E-4</v>
      </c>
      <c r="F561" s="26">
        <f t="shared" si="170"/>
        <v>0</v>
      </c>
      <c r="G561" s="26">
        <f t="shared" si="154"/>
        <v>0</v>
      </c>
      <c r="H561" s="8">
        <v>0</v>
      </c>
      <c r="I561" s="8">
        <v>0</v>
      </c>
      <c r="J561" s="8">
        <v>0</v>
      </c>
      <c r="K561" s="9">
        <f t="shared" si="155"/>
        <v>0</v>
      </c>
      <c r="L561" s="9">
        <f t="shared" si="156"/>
        <v>0</v>
      </c>
      <c r="M561" s="9">
        <f t="shared" si="157"/>
        <v>0</v>
      </c>
      <c r="N561" s="9">
        <f t="shared" si="168"/>
        <v>0</v>
      </c>
      <c r="O561" s="9">
        <f t="shared" si="159"/>
        <v>0</v>
      </c>
      <c r="P561" s="8">
        <f t="shared" si="171"/>
        <v>0</v>
      </c>
      <c r="Q561" s="9">
        <f t="shared" si="172"/>
        <v>0</v>
      </c>
      <c r="R561" s="7">
        <f t="shared" si="173"/>
        <v>0</v>
      </c>
      <c r="S561" s="8">
        <f t="shared" si="174"/>
        <v>0</v>
      </c>
      <c r="T561" s="9">
        <f t="shared" si="175"/>
        <v>0</v>
      </c>
      <c r="U561" s="9">
        <f t="shared" si="176"/>
        <v>0</v>
      </c>
      <c r="V561" s="1">
        <f t="shared" si="166"/>
        <v>0</v>
      </c>
    </row>
    <row r="562" spans="1:33">
      <c r="A562" s="105">
        <v>5.6899999999999995E-4</v>
      </c>
      <c r="B562" s="7">
        <f t="shared" si="169"/>
        <v>5.6899999999999995E-4</v>
      </c>
      <c r="F562" s="26">
        <f t="shared" si="170"/>
        <v>0</v>
      </c>
      <c r="G562" s="26">
        <f t="shared" si="154"/>
        <v>0</v>
      </c>
      <c r="H562" s="8">
        <v>0</v>
      </c>
      <c r="I562" s="8">
        <v>0</v>
      </c>
      <c r="J562" s="8">
        <v>0</v>
      </c>
      <c r="K562" s="9">
        <f t="shared" si="155"/>
        <v>0</v>
      </c>
      <c r="L562" s="9">
        <f t="shared" si="156"/>
        <v>0</v>
      </c>
      <c r="M562" s="9">
        <f t="shared" si="157"/>
        <v>0</v>
      </c>
      <c r="N562" s="9">
        <f t="shared" si="168"/>
        <v>0</v>
      </c>
      <c r="O562" s="9">
        <f t="shared" si="159"/>
        <v>0</v>
      </c>
      <c r="P562" s="8">
        <f t="shared" si="171"/>
        <v>0</v>
      </c>
      <c r="Q562" s="9">
        <f t="shared" si="172"/>
        <v>0</v>
      </c>
      <c r="R562" s="7">
        <f t="shared" si="173"/>
        <v>0</v>
      </c>
      <c r="S562" s="8">
        <f t="shared" si="174"/>
        <v>0</v>
      </c>
      <c r="T562" s="9">
        <f t="shared" si="175"/>
        <v>0</v>
      </c>
      <c r="U562" s="9">
        <f t="shared" si="176"/>
        <v>0</v>
      </c>
      <c r="V562" s="1">
        <f t="shared" si="166"/>
        <v>0</v>
      </c>
    </row>
    <row r="563" spans="1:33">
      <c r="A563" s="105">
        <v>5.6999999999999998E-4</v>
      </c>
      <c r="B563" s="7">
        <f t="shared" si="169"/>
        <v>5.6999999999999998E-4</v>
      </c>
      <c r="F563" s="26">
        <f t="shared" si="170"/>
        <v>0</v>
      </c>
      <c r="G563" s="26">
        <f t="shared" si="154"/>
        <v>0</v>
      </c>
      <c r="H563" s="8">
        <v>0</v>
      </c>
      <c r="I563" s="8">
        <v>0</v>
      </c>
      <c r="J563" s="8">
        <v>0</v>
      </c>
      <c r="K563" s="9">
        <f t="shared" si="155"/>
        <v>0</v>
      </c>
      <c r="L563" s="9">
        <f t="shared" si="156"/>
        <v>0</v>
      </c>
      <c r="M563" s="9">
        <f t="shared" si="157"/>
        <v>0</v>
      </c>
      <c r="N563" s="9">
        <f t="shared" si="168"/>
        <v>0</v>
      </c>
      <c r="O563" s="9">
        <f t="shared" si="159"/>
        <v>0</v>
      </c>
      <c r="P563" s="8">
        <f t="shared" si="171"/>
        <v>0</v>
      </c>
      <c r="Q563" s="9">
        <f t="shared" si="172"/>
        <v>0</v>
      </c>
      <c r="R563" s="7">
        <f t="shared" si="173"/>
        <v>0</v>
      </c>
      <c r="S563" s="8">
        <f t="shared" si="174"/>
        <v>0</v>
      </c>
      <c r="T563" s="9">
        <f t="shared" si="175"/>
        <v>0</v>
      </c>
      <c r="U563" s="9">
        <f t="shared" si="176"/>
        <v>0</v>
      </c>
      <c r="V563" s="1">
        <f t="shared" si="166"/>
        <v>0</v>
      </c>
    </row>
    <row r="564" spans="1:33">
      <c r="A564" s="105">
        <v>5.71E-4</v>
      </c>
      <c r="B564" s="7">
        <f t="shared" si="169"/>
        <v>5.71E-4</v>
      </c>
      <c r="F564" s="26">
        <f t="shared" si="170"/>
        <v>0</v>
      </c>
      <c r="G564" s="26">
        <f t="shared" si="154"/>
        <v>0</v>
      </c>
      <c r="H564" s="8">
        <v>0</v>
      </c>
      <c r="I564" s="8">
        <v>0</v>
      </c>
      <c r="J564" s="8">
        <v>0</v>
      </c>
      <c r="K564" s="9">
        <f t="shared" si="155"/>
        <v>0</v>
      </c>
      <c r="L564" s="9">
        <f t="shared" si="156"/>
        <v>0</v>
      </c>
      <c r="M564" s="9">
        <f t="shared" si="157"/>
        <v>0</v>
      </c>
      <c r="N564" s="9">
        <f t="shared" si="168"/>
        <v>0</v>
      </c>
      <c r="O564" s="9">
        <f t="shared" si="159"/>
        <v>0</v>
      </c>
      <c r="P564" s="8">
        <f t="shared" si="171"/>
        <v>0</v>
      </c>
      <c r="Q564" s="9">
        <f t="shared" si="172"/>
        <v>0</v>
      </c>
      <c r="R564" s="7">
        <f t="shared" si="173"/>
        <v>0</v>
      </c>
      <c r="S564" s="8">
        <f t="shared" si="174"/>
        <v>0</v>
      </c>
      <c r="T564" s="9">
        <f t="shared" si="175"/>
        <v>0</v>
      </c>
      <c r="U564" s="9">
        <f t="shared" si="176"/>
        <v>0</v>
      </c>
      <c r="V564" s="1">
        <f t="shared" si="166"/>
        <v>0</v>
      </c>
    </row>
    <row r="565" spans="1:33">
      <c r="A565" s="105">
        <v>5.7200000000000003E-4</v>
      </c>
      <c r="B565" s="7">
        <f t="shared" si="169"/>
        <v>5.7200000000000003E-4</v>
      </c>
      <c r="F565" s="26">
        <f t="shared" si="170"/>
        <v>0</v>
      </c>
      <c r="G565" s="26">
        <f t="shared" si="154"/>
        <v>0</v>
      </c>
      <c r="H565" s="8">
        <v>0</v>
      </c>
      <c r="I565" s="8">
        <v>0</v>
      </c>
      <c r="J565" s="8">
        <v>0</v>
      </c>
      <c r="K565" s="9">
        <f t="shared" si="155"/>
        <v>0</v>
      </c>
      <c r="L565" s="9">
        <f t="shared" si="156"/>
        <v>0</v>
      </c>
      <c r="M565" s="9">
        <f t="shared" si="157"/>
        <v>0</v>
      </c>
      <c r="N565" s="9">
        <f t="shared" si="168"/>
        <v>0</v>
      </c>
      <c r="O565" s="9">
        <f t="shared" si="159"/>
        <v>0</v>
      </c>
      <c r="P565" s="8">
        <f t="shared" si="171"/>
        <v>0</v>
      </c>
      <c r="Q565" s="9">
        <f t="shared" si="172"/>
        <v>0</v>
      </c>
      <c r="R565" s="7">
        <f t="shared" si="173"/>
        <v>0</v>
      </c>
      <c r="S565" s="8">
        <f t="shared" si="174"/>
        <v>0</v>
      </c>
      <c r="T565" s="9">
        <f t="shared" si="175"/>
        <v>0</v>
      </c>
      <c r="U565" s="9">
        <f t="shared" si="176"/>
        <v>0</v>
      </c>
      <c r="V565" s="1">
        <f t="shared" si="166"/>
        <v>0</v>
      </c>
    </row>
    <row r="566" spans="1:33">
      <c r="A566" s="105">
        <v>5.7300000000000005E-4</v>
      </c>
      <c r="B566" s="7">
        <f t="shared" si="169"/>
        <v>5.7300000000000005E-4</v>
      </c>
      <c r="F566" s="26">
        <f t="shared" si="170"/>
        <v>0</v>
      </c>
      <c r="G566" s="26">
        <f t="shared" si="154"/>
        <v>0</v>
      </c>
      <c r="H566" s="8">
        <v>0</v>
      </c>
      <c r="I566" s="8">
        <v>0</v>
      </c>
      <c r="J566" s="8">
        <v>0</v>
      </c>
      <c r="K566" s="9">
        <f t="shared" si="155"/>
        <v>0</v>
      </c>
      <c r="L566" s="9">
        <f t="shared" si="156"/>
        <v>0</v>
      </c>
      <c r="M566" s="9">
        <f t="shared" si="157"/>
        <v>0</v>
      </c>
      <c r="N566" s="9">
        <f t="shared" si="168"/>
        <v>0</v>
      </c>
      <c r="O566" s="9">
        <f t="shared" si="159"/>
        <v>0</v>
      </c>
      <c r="P566" s="8">
        <f t="shared" si="171"/>
        <v>0</v>
      </c>
      <c r="Q566" s="9">
        <f t="shared" si="172"/>
        <v>0</v>
      </c>
      <c r="R566" s="7">
        <f t="shared" si="173"/>
        <v>0</v>
      </c>
      <c r="S566" s="8">
        <f t="shared" si="174"/>
        <v>0</v>
      </c>
      <c r="T566" s="9">
        <f t="shared" si="175"/>
        <v>0</v>
      </c>
      <c r="U566" s="9">
        <f t="shared" si="176"/>
        <v>0</v>
      </c>
      <c r="V566" s="1">
        <f t="shared" si="166"/>
        <v>0</v>
      </c>
    </row>
    <row r="567" spans="1:33">
      <c r="A567" s="105">
        <v>5.7399999999999997E-4</v>
      </c>
      <c r="B567" s="7">
        <f t="shared" si="169"/>
        <v>5.7399999999999997E-4</v>
      </c>
      <c r="F567" s="26">
        <f t="shared" si="170"/>
        <v>0</v>
      </c>
      <c r="G567" s="26">
        <f t="shared" si="154"/>
        <v>0</v>
      </c>
      <c r="H567" s="8">
        <v>0</v>
      </c>
      <c r="I567" s="8">
        <v>0</v>
      </c>
      <c r="J567" s="8">
        <v>0</v>
      </c>
      <c r="K567" s="9">
        <f t="shared" si="155"/>
        <v>0</v>
      </c>
      <c r="L567" s="9">
        <f t="shared" si="156"/>
        <v>0</v>
      </c>
      <c r="M567" s="9">
        <f t="shared" si="157"/>
        <v>0</v>
      </c>
      <c r="N567" s="9">
        <f t="shared" si="168"/>
        <v>0</v>
      </c>
      <c r="O567" s="9">
        <f t="shared" si="159"/>
        <v>0</v>
      </c>
      <c r="P567" s="8">
        <f t="shared" si="171"/>
        <v>0</v>
      </c>
      <c r="Q567" s="9">
        <f t="shared" si="172"/>
        <v>0</v>
      </c>
      <c r="R567" s="7">
        <f t="shared" si="173"/>
        <v>0</v>
      </c>
      <c r="S567" s="8">
        <f t="shared" si="174"/>
        <v>0</v>
      </c>
      <c r="T567" s="9">
        <f t="shared" si="175"/>
        <v>0</v>
      </c>
      <c r="U567" s="9">
        <f t="shared" si="176"/>
        <v>0</v>
      </c>
      <c r="V567" s="1">
        <f t="shared" si="166"/>
        <v>0</v>
      </c>
    </row>
    <row r="568" spans="1:33">
      <c r="A568" s="105">
        <v>5.7499999999999999E-4</v>
      </c>
      <c r="B568" s="7">
        <f t="shared" si="169"/>
        <v>5.7499999999999999E-4</v>
      </c>
      <c r="F568" s="26">
        <f t="shared" si="170"/>
        <v>0</v>
      </c>
      <c r="G568" s="26">
        <f t="shared" si="154"/>
        <v>0</v>
      </c>
      <c r="H568" s="8">
        <v>0</v>
      </c>
      <c r="I568" s="8">
        <v>0</v>
      </c>
      <c r="J568" s="8">
        <v>0</v>
      </c>
      <c r="K568" s="9">
        <f t="shared" si="155"/>
        <v>0</v>
      </c>
      <c r="L568" s="9">
        <f t="shared" si="156"/>
        <v>0</v>
      </c>
      <c r="M568" s="9">
        <f t="shared" si="157"/>
        <v>0</v>
      </c>
      <c r="N568" s="9">
        <f t="shared" si="168"/>
        <v>0</v>
      </c>
      <c r="O568" s="9">
        <f t="shared" si="159"/>
        <v>0</v>
      </c>
      <c r="P568" s="8">
        <f t="shared" si="171"/>
        <v>0</v>
      </c>
      <c r="Q568" s="9">
        <f t="shared" si="172"/>
        <v>0</v>
      </c>
      <c r="R568" s="7">
        <f t="shared" si="173"/>
        <v>0</v>
      </c>
      <c r="S568" s="8">
        <f t="shared" si="174"/>
        <v>0</v>
      </c>
      <c r="T568" s="9">
        <f t="shared" si="175"/>
        <v>0</v>
      </c>
      <c r="U568" s="9">
        <f t="shared" si="176"/>
        <v>0</v>
      </c>
      <c r="V568" s="1">
        <f t="shared" si="166"/>
        <v>0</v>
      </c>
    </row>
    <row r="569" spans="1:33">
      <c r="A569" s="105">
        <v>5.7600000000000001E-4</v>
      </c>
      <c r="B569" s="7">
        <f t="shared" si="169"/>
        <v>5.7600000000000001E-4</v>
      </c>
      <c r="F569" s="26">
        <f t="shared" si="170"/>
        <v>0</v>
      </c>
      <c r="G569" s="26">
        <f t="shared" si="154"/>
        <v>0</v>
      </c>
      <c r="H569" s="8">
        <v>0</v>
      </c>
      <c r="I569" s="8">
        <v>0</v>
      </c>
      <c r="J569" s="8">
        <v>0</v>
      </c>
      <c r="K569" s="9">
        <f t="shared" si="155"/>
        <v>0</v>
      </c>
      <c r="L569" s="9">
        <f t="shared" si="156"/>
        <v>0</v>
      </c>
      <c r="M569" s="9">
        <f t="shared" si="157"/>
        <v>0</v>
      </c>
      <c r="N569" s="9">
        <f t="shared" si="168"/>
        <v>0</v>
      </c>
      <c r="O569" s="9">
        <f t="shared" si="159"/>
        <v>0</v>
      </c>
      <c r="P569" s="8">
        <f t="shared" si="171"/>
        <v>0</v>
      </c>
      <c r="Q569" s="9">
        <f t="shared" si="172"/>
        <v>0</v>
      </c>
      <c r="R569" s="7">
        <f t="shared" si="173"/>
        <v>0</v>
      </c>
      <c r="S569" s="8">
        <f t="shared" si="174"/>
        <v>0</v>
      </c>
      <c r="T569" s="9">
        <f t="shared" si="175"/>
        <v>0</v>
      </c>
      <c r="U569" s="9">
        <f t="shared" si="176"/>
        <v>0</v>
      </c>
      <c r="V569" s="1">
        <f t="shared" si="166"/>
        <v>0</v>
      </c>
    </row>
    <row r="570" spans="1:33">
      <c r="A570" s="105">
        <v>5.7700000000000004E-4</v>
      </c>
      <c r="B570" s="7">
        <f t="shared" si="169"/>
        <v>5.7700000000000004E-4</v>
      </c>
      <c r="F570" s="26">
        <f t="shared" si="170"/>
        <v>0</v>
      </c>
      <c r="G570" s="26">
        <f t="shared" si="154"/>
        <v>0</v>
      </c>
      <c r="H570" s="8">
        <v>0</v>
      </c>
      <c r="I570" s="8">
        <v>0</v>
      </c>
      <c r="J570" s="8">
        <v>0</v>
      </c>
      <c r="K570" s="9">
        <f t="shared" si="155"/>
        <v>0</v>
      </c>
      <c r="L570" s="9">
        <f t="shared" si="156"/>
        <v>0</v>
      </c>
      <c r="M570" s="9">
        <f t="shared" si="157"/>
        <v>0</v>
      </c>
      <c r="N570" s="9">
        <f t="shared" si="168"/>
        <v>0</v>
      </c>
      <c r="O570" s="9">
        <f t="shared" si="159"/>
        <v>0</v>
      </c>
      <c r="P570" s="8">
        <f t="shared" si="171"/>
        <v>0</v>
      </c>
      <c r="Q570" s="9">
        <f t="shared" si="172"/>
        <v>0</v>
      </c>
      <c r="R570" s="7">
        <f t="shared" si="173"/>
        <v>0</v>
      </c>
      <c r="S570" s="8">
        <f t="shared" si="174"/>
        <v>0</v>
      </c>
      <c r="T570" s="9">
        <f t="shared" si="175"/>
        <v>0</v>
      </c>
      <c r="U570" s="9">
        <f t="shared" si="176"/>
        <v>0</v>
      </c>
      <c r="V570" s="1">
        <f t="shared" si="166"/>
        <v>0</v>
      </c>
    </row>
    <row r="571" spans="1:33">
      <c r="A571" s="105">
        <v>5.7799999999999995E-4</v>
      </c>
      <c r="B571" s="7">
        <f t="shared" si="169"/>
        <v>5.7799999999999995E-4</v>
      </c>
      <c r="F571" s="26">
        <f t="shared" si="170"/>
        <v>0</v>
      </c>
      <c r="G571" s="26">
        <f t="shared" si="154"/>
        <v>0</v>
      </c>
      <c r="H571" s="8">
        <v>0</v>
      </c>
      <c r="I571" s="8">
        <v>0</v>
      </c>
      <c r="J571" s="8">
        <v>0</v>
      </c>
      <c r="K571" s="9">
        <f t="shared" si="155"/>
        <v>0</v>
      </c>
      <c r="L571" s="9">
        <f t="shared" si="156"/>
        <v>0</v>
      </c>
      <c r="M571" s="9">
        <f t="shared" si="157"/>
        <v>0</v>
      </c>
      <c r="N571" s="9">
        <f t="shared" si="168"/>
        <v>0</v>
      </c>
      <c r="O571" s="9">
        <f t="shared" si="159"/>
        <v>0</v>
      </c>
      <c r="P571" s="8">
        <f t="shared" si="171"/>
        <v>0</v>
      </c>
      <c r="Q571" s="9">
        <f t="shared" si="172"/>
        <v>0</v>
      </c>
      <c r="R571" s="7">
        <f t="shared" si="173"/>
        <v>0</v>
      </c>
      <c r="S571" s="8">
        <f t="shared" si="174"/>
        <v>0</v>
      </c>
      <c r="T571" s="9">
        <f t="shared" si="175"/>
        <v>0</v>
      </c>
      <c r="U571" s="9">
        <f t="shared" si="176"/>
        <v>0</v>
      </c>
      <c r="V571" s="1">
        <f t="shared" si="166"/>
        <v>0</v>
      </c>
    </row>
    <row r="572" spans="1:33">
      <c r="A572" s="105">
        <v>5.7899999999999998E-4</v>
      </c>
      <c r="B572" s="7">
        <f t="shared" si="169"/>
        <v>5.7899999999999998E-4</v>
      </c>
      <c r="F572" s="26">
        <f t="shared" si="170"/>
        <v>0</v>
      </c>
      <c r="G572" s="26">
        <f t="shared" si="154"/>
        <v>0</v>
      </c>
      <c r="H572" s="8">
        <v>0</v>
      </c>
      <c r="I572" s="8">
        <v>0</v>
      </c>
      <c r="J572" s="8">
        <v>0</v>
      </c>
      <c r="K572" s="9">
        <f t="shared" si="155"/>
        <v>0</v>
      </c>
      <c r="L572" s="9">
        <f t="shared" si="156"/>
        <v>0</v>
      </c>
      <c r="M572" s="9">
        <f t="shared" si="157"/>
        <v>0</v>
      </c>
      <c r="N572" s="9">
        <f t="shared" si="168"/>
        <v>0</v>
      </c>
      <c r="O572" s="9">
        <f t="shared" si="159"/>
        <v>0</v>
      </c>
      <c r="P572" s="8">
        <f t="shared" si="171"/>
        <v>0</v>
      </c>
      <c r="Q572" s="9">
        <f t="shared" si="172"/>
        <v>0</v>
      </c>
      <c r="R572" s="7">
        <f t="shared" si="173"/>
        <v>0</v>
      </c>
      <c r="S572" s="8">
        <f t="shared" si="174"/>
        <v>0</v>
      </c>
      <c r="T572" s="9">
        <f t="shared" si="175"/>
        <v>0</v>
      </c>
      <c r="U572" s="9">
        <f t="shared" si="176"/>
        <v>0</v>
      </c>
      <c r="V572" s="1">
        <f t="shared" si="166"/>
        <v>0</v>
      </c>
    </row>
    <row r="573" spans="1:33">
      <c r="A573" s="105">
        <v>5.8E-4</v>
      </c>
      <c r="B573" s="7">
        <f t="shared" si="169"/>
        <v>5.8E-4</v>
      </c>
      <c r="F573" s="26">
        <f t="shared" si="170"/>
        <v>0</v>
      </c>
      <c r="G573" s="26">
        <f t="shared" si="154"/>
        <v>0</v>
      </c>
      <c r="H573" s="8">
        <v>0</v>
      </c>
      <c r="I573" s="8">
        <v>0</v>
      </c>
      <c r="J573" s="8">
        <v>0</v>
      </c>
      <c r="K573" s="9">
        <f t="shared" si="155"/>
        <v>0</v>
      </c>
      <c r="L573" s="9">
        <f t="shared" si="156"/>
        <v>0</v>
      </c>
      <c r="M573" s="9">
        <f t="shared" si="157"/>
        <v>0</v>
      </c>
      <c r="N573" s="9">
        <f t="shared" si="168"/>
        <v>0</v>
      </c>
      <c r="O573" s="9">
        <f t="shared" si="159"/>
        <v>0</v>
      </c>
      <c r="P573" s="8">
        <f t="shared" si="171"/>
        <v>0</v>
      </c>
      <c r="Q573" s="9">
        <f t="shared" si="172"/>
        <v>0</v>
      </c>
      <c r="R573" s="7">
        <f t="shared" si="173"/>
        <v>0</v>
      </c>
      <c r="S573" s="8">
        <f t="shared" si="174"/>
        <v>0</v>
      </c>
      <c r="T573" s="9">
        <f t="shared" si="175"/>
        <v>0</v>
      </c>
      <c r="U573" s="9">
        <f t="shared" si="176"/>
        <v>0</v>
      </c>
      <c r="V573" s="1">
        <f t="shared" si="166"/>
        <v>0</v>
      </c>
    </row>
    <row r="574" spans="1:33">
      <c r="A574" s="105">
        <v>5.8100000000000003E-4</v>
      </c>
      <c r="B574" s="7">
        <f t="shared" si="169"/>
        <v>5.8100000000000003E-4</v>
      </c>
      <c r="F574" s="26">
        <f t="shared" si="170"/>
        <v>0</v>
      </c>
      <c r="G574" s="26">
        <f t="shared" si="154"/>
        <v>0</v>
      </c>
      <c r="H574" s="8">
        <v>0</v>
      </c>
      <c r="I574" s="8">
        <v>0</v>
      </c>
      <c r="J574" s="8">
        <v>0</v>
      </c>
      <c r="K574" s="9">
        <f t="shared" si="155"/>
        <v>0</v>
      </c>
      <c r="L574" s="9">
        <f t="shared" si="156"/>
        <v>0</v>
      </c>
      <c r="M574" s="9">
        <f t="shared" si="157"/>
        <v>0</v>
      </c>
      <c r="N574" s="9">
        <f t="shared" si="168"/>
        <v>0</v>
      </c>
      <c r="O574" s="9">
        <f t="shared" si="159"/>
        <v>0</v>
      </c>
      <c r="P574" s="8">
        <f t="shared" si="171"/>
        <v>0</v>
      </c>
      <c r="Q574" s="9">
        <f t="shared" si="172"/>
        <v>0</v>
      </c>
      <c r="R574" s="7">
        <f t="shared" si="173"/>
        <v>0</v>
      </c>
      <c r="S574" s="8">
        <f t="shared" si="174"/>
        <v>0</v>
      </c>
      <c r="T574" s="9">
        <f t="shared" si="175"/>
        <v>0</v>
      </c>
      <c r="U574" s="9">
        <f t="shared" si="176"/>
        <v>0</v>
      </c>
      <c r="V574" s="1">
        <f t="shared" si="166"/>
        <v>0</v>
      </c>
    </row>
    <row r="575" spans="1:33" s="101" customFormat="1">
      <c r="A575" s="105">
        <v>5.8200000000000005E-4</v>
      </c>
      <c r="F575" s="102"/>
      <c r="G575" s="102"/>
      <c r="H575" s="8">
        <v>0</v>
      </c>
      <c r="I575" s="8">
        <v>0</v>
      </c>
      <c r="J575" s="8">
        <v>0</v>
      </c>
      <c r="V575" s="103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</row>
    <row r="576" spans="1:33" s="22" customFormat="1">
      <c r="A576" s="105">
        <v>5.8299999999999997E-4</v>
      </c>
      <c r="C576" s="23" t="s">
        <v>105</v>
      </c>
      <c r="D576" s="23"/>
      <c r="E576" s="23"/>
      <c r="F576" s="25"/>
      <c r="G576" s="25"/>
      <c r="H576" s="8">
        <v>0</v>
      </c>
      <c r="I576" s="8">
        <v>0</v>
      </c>
      <c r="J576" s="8">
        <v>0</v>
      </c>
    </row>
    <row r="577" spans="1:22">
      <c r="A577" s="105">
        <v>5.8399999999999999E-4</v>
      </c>
      <c r="B577" s="7">
        <f t="shared" ref="B577:B640" si="177">V577+A577</f>
        <v>25515.022038630574</v>
      </c>
      <c r="C577" t="s">
        <v>83</v>
      </c>
      <c r="D577" t="s">
        <v>423</v>
      </c>
      <c r="E577" t="s">
        <v>119</v>
      </c>
      <c r="F577" s="26">
        <f t="shared" ref="F577:F640" si="178">COUNTIF(H577:O577,"&gt;1")</f>
        <v>4</v>
      </c>
      <c r="G577" s="26">
        <f t="shared" ref="G577:G656" si="179">COUNTIF(R577:U577,"&gt;1")</f>
        <v>3</v>
      </c>
      <c r="H577" s="8">
        <v>0</v>
      </c>
      <c r="I577" s="8">
        <v>0</v>
      </c>
      <c r="J577" s="8">
        <v>0</v>
      </c>
      <c r="K577" s="9">
        <f t="shared" ref="K577:K656" si="180">IF(ISERROR(VLOOKUP($C577,_Tri3,5,FALSE)),0,(VLOOKUP($C577,_Tri3,5,FALSE)))</f>
        <v>8421.6459977451923</v>
      </c>
      <c r="L577" s="9">
        <f t="shared" ref="L577:L656" si="181">IF(ISERROR(VLOOKUP($C577,_Tri4,5,FALSE)),0,(VLOOKUP($C577,_Tri4,5,FALSE)))</f>
        <v>0</v>
      </c>
      <c r="M577" s="9">
        <f t="shared" ref="M577:M656" si="182">IF(ISERROR(VLOOKUP($C577,_Tri5,5,FALSE)),0,(VLOOKUP($C577,_Tri5,5,FALSE)))</f>
        <v>8537.1179039301533</v>
      </c>
      <c r="N577" s="9">
        <f t="shared" ref="N577:N608" si="183">IF(ISERROR(VLOOKUP($C577,_Tri6,5,FALSE)),0,(VLOOKUP($C577,_Tri6,5,FALSE)))</f>
        <v>8535.6924954240367</v>
      </c>
      <c r="O577" s="9">
        <f t="shared" ref="O577:O656" si="184">IF(ISERROR(VLOOKUP($C577,_Tri8,5,FALSE)),0,(VLOOKUP($C577,_Tri8,5,FALSE)))</f>
        <v>8442.2110552763806</v>
      </c>
      <c r="P577" s="8">
        <f t="shared" ref="P577:P640" si="185">LARGE(H577:J577,2)</f>
        <v>0</v>
      </c>
      <c r="Q577" s="9">
        <f t="shared" ref="Q577:Q640" si="186">LARGE(K577:O577,3)</f>
        <v>8442.2110552763806</v>
      </c>
      <c r="R577" s="7">
        <f t="shared" ref="R577:R640" si="187">LARGE(P577:Q577,1)</f>
        <v>8442.2110552763806</v>
      </c>
      <c r="S577" s="8">
        <f t="shared" ref="S577:S640" si="188">LARGE(H577:J577,1)</f>
        <v>0</v>
      </c>
      <c r="T577" s="9">
        <f t="shared" ref="T577:T640" si="189">LARGE(K577:O577,1)</f>
        <v>8537.1179039301533</v>
      </c>
      <c r="U577" s="9">
        <f t="shared" ref="U577:U640" si="190">LARGE(K577:O577,2)</f>
        <v>8535.6924954240367</v>
      </c>
      <c r="V577" s="1">
        <f t="shared" ref="V577:V656" si="191">SUM(R577:U577)</f>
        <v>25515.021454630572</v>
      </c>
    </row>
    <row r="578" spans="1:22">
      <c r="A578" s="105">
        <v>5.8500000000000002E-4</v>
      </c>
      <c r="B578" s="7">
        <f t="shared" si="177"/>
        <v>5.8500000000000002E-4</v>
      </c>
      <c r="C578" t="s">
        <v>424</v>
      </c>
      <c r="D578" t="s">
        <v>423</v>
      </c>
      <c r="E578" t="s">
        <v>425</v>
      </c>
      <c r="F578" s="26">
        <f t="shared" si="178"/>
        <v>0</v>
      </c>
      <c r="G578" s="26">
        <f t="shared" si="179"/>
        <v>0</v>
      </c>
      <c r="H578" s="8">
        <v>0</v>
      </c>
      <c r="I578" s="8">
        <v>0</v>
      </c>
      <c r="J578" s="8">
        <v>0</v>
      </c>
      <c r="K578" s="9">
        <f t="shared" si="180"/>
        <v>0</v>
      </c>
      <c r="L578" s="9">
        <f t="shared" si="181"/>
        <v>0</v>
      </c>
      <c r="M578" s="9">
        <f t="shared" si="182"/>
        <v>0</v>
      </c>
      <c r="N578" s="9">
        <f t="shared" si="183"/>
        <v>0</v>
      </c>
      <c r="O578" s="9">
        <f t="shared" si="184"/>
        <v>0</v>
      </c>
      <c r="P578" s="8">
        <f t="shared" si="185"/>
        <v>0</v>
      </c>
      <c r="Q578" s="9">
        <f t="shared" si="186"/>
        <v>0</v>
      </c>
      <c r="R578" s="7">
        <f t="shared" si="187"/>
        <v>0</v>
      </c>
      <c r="S578" s="8">
        <f t="shared" si="188"/>
        <v>0</v>
      </c>
      <c r="T578" s="9">
        <f t="shared" si="189"/>
        <v>0</v>
      </c>
      <c r="U578" s="9">
        <f t="shared" si="190"/>
        <v>0</v>
      </c>
      <c r="V578" s="1">
        <f t="shared" si="191"/>
        <v>0</v>
      </c>
    </row>
    <row r="579" spans="1:22">
      <c r="A579" s="105">
        <v>5.8600000000000004E-4</v>
      </c>
      <c r="B579" s="7">
        <f t="shared" si="177"/>
        <v>5.8600000000000004E-4</v>
      </c>
      <c r="C579" t="s">
        <v>426</v>
      </c>
      <c r="D579" t="s">
        <v>423</v>
      </c>
      <c r="E579" t="s">
        <v>165</v>
      </c>
      <c r="F579" s="26">
        <f t="shared" si="178"/>
        <v>0</v>
      </c>
      <c r="G579" s="26">
        <f t="shared" si="179"/>
        <v>0</v>
      </c>
      <c r="H579" s="8">
        <v>0</v>
      </c>
      <c r="I579" s="8">
        <v>0</v>
      </c>
      <c r="J579" s="8">
        <v>0</v>
      </c>
      <c r="K579" s="9">
        <f t="shared" si="180"/>
        <v>0</v>
      </c>
      <c r="L579" s="9">
        <f t="shared" si="181"/>
        <v>0</v>
      </c>
      <c r="M579" s="9">
        <f t="shared" si="182"/>
        <v>0</v>
      </c>
      <c r="N579" s="9">
        <f t="shared" si="183"/>
        <v>0</v>
      </c>
      <c r="O579" s="9">
        <f t="shared" si="184"/>
        <v>0</v>
      </c>
      <c r="P579" s="8">
        <f t="shared" si="185"/>
        <v>0</v>
      </c>
      <c r="Q579" s="9">
        <f t="shared" si="186"/>
        <v>0</v>
      </c>
      <c r="R579" s="7">
        <f t="shared" si="187"/>
        <v>0</v>
      </c>
      <c r="S579" s="8">
        <f t="shared" si="188"/>
        <v>0</v>
      </c>
      <c r="T579" s="9">
        <f t="shared" si="189"/>
        <v>0</v>
      </c>
      <c r="U579" s="9">
        <f t="shared" si="190"/>
        <v>0</v>
      </c>
      <c r="V579" s="1">
        <f t="shared" si="191"/>
        <v>0</v>
      </c>
    </row>
    <row r="580" spans="1:22">
      <c r="A580" s="105">
        <v>5.8699999999999996E-4</v>
      </c>
      <c r="B580" s="7">
        <f t="shared" si="177"/>
        <v>5.8699999999999996E-4</v>
      </c>
      <c r="C580"/>
      <c r="D580"/>
      <c r="E580"/>
      <c r="F580" s="26">
        <f t="shared" si="178"/>
        <v>0</v>
      </c>
      <c r="G580" s="26">
        <f t="shared" si="179"/>
        <v>0</v>
      </c>
      <c r="H580" s="8">
        <v>0</v>
      </c>
      <c r="I580" s="8">
        <v>0</v>
      </c>
      <c r="J580" s="8">
        <v>0</v>
      </c>
      <c r="K580" s="9">
        <f t="shared" si="180"/>
        <v>0</v>
      </c>
      <c r="L580" s="9">
        <f t="shared" si="181"/>
        <v>0</v>
      </c>
      <c r="M580" s="9">
        <f t="shared" si="182"/>
        <v>0</v>
      </c>
      <c r="N580" s="9">
        <f t="shared" si="183"/>
        <v>0</v>
      </c>
      <c r="O580" s="9">
        <f t="shared" si="184"/>
        <v>0</v>
      </c>
      <c r="P580" s="8">
        <f t="shared" si="185"/>
        <v>0</v>
      </c>
      <c r="Q580" s="9">
        <f t="shared" si="186"/>
        <v>0</v>
      </c>
      <c r="R580" s="7">
        <f t="shared" si="187"/>
        <v>0</v>
      </c>
      <c r="S580" s="8">
        <f t="shared" si="188"/>
        <v>0</v>
      </c>
      <c r="T580" s="9">
        <f t="shared" si="189"/>
        <v>0</v>
      </c>
      <c r="U580" s="9">
        <f t="shared" si="190"/>
        <v>0</v>
      </c>
      <c r="V580" s="1">
        <f t="shared" si="191"/>
        <v>0</v>
      </c>
    </row>
    <row r="581" spans="1:22">
      <c r="A581" s="105">
        <v>5.8799999999999998E-4</v>
      </c>
      <c r="B581" s="7">
        <f t="shared" si="177"/>
        <v>7792.7260488868769</v>
      </c>
      <c r="C581" t="s">
        <v>429</v>
      </c>
      <c r="D581" t="s">
        <v>423</v>
      </c>
      <c r="E581" t="s">
        <v>128</v>
      </c>
      <c r="F581" s="26">
        <f t="shared" si="178"/>
        <v>1</v>
      </c>
      <c r="G581" s="26">
        <f t="shared" si="179"/>
        <v>1</v>
      </c>
      <c r="H581" s="8">
        <v>0</v>
      </c>
      <c r="I581" s="8">
        <v>0</v>
      </c>
      <c r="J581" s="8">
        <v>0</v>
      </c>
      <c r="K581" s="9">
        <f t="shared" si="180"/>
        <v>0</v>
      </c>
      <c r="L581" s="9">
        <f t="shared" si="181"/>
        <v>0</v>
      </c>
      <c r="M581" s="9">
        <f t="shared" si="182"/>
        <v>7792.725460886877</v>
      </c>
      <c r="N581" s="9">
        <f t="shared" si="183"/>
        <v>0</v>
      </c>
      <c r="O581" s="9">
        <f t="shared" si="184"/>
        <v>0</v>
      </c>
      <c r="P581" s="8">
        <f t="shared" si="185"/>
        <v>0</v>
      </c>
      <c r="Q581" s="9">
        <f t="shared" si="186"/>
        <v>0</v>
      </c>
      <c r="R581" s="7">
        <f t="shared" si="187"/>
        <v>0</v>
      </c>
      <c r="S581" s="8">
        <f t="shared" si="188"/>
        <v>0</v>
      </c>
      <c r="T581" s="9">
        <f t="shared" si="189"/>
        <v>7792.725460886877</v>
      </c>
      <c r="U581" s="9">
        <f t="shared" si="190"/>
        <v>0</v>
      </c>
      <c r="V581" s="1">
        <f t="shared" si="191"/>
        <v>7792.725460886877</v>
      </c>
    </row>
    <row r="582" spans="1:22">
      <c r="A582" s="105">
        <v>5.8900000000000001E-4</v>
      </c>
      <c r="B582" s="7">
        <f t="shared" si="177"/>
        <v>5.8900000000000001E-4</v>
      </c>
      <c r="C582"/>
      <c r="D582"/>
      <c r="E582"/>
      <c r="F582" s="26">
        <f t="shared" si="178"/>
        <v>0</v>
      </c>
      <c r="G582" s="26">
        <f t="shared" si="179"/>
        <v>0</v>
      </c>
      <c r="H582" s="8">
        <v>0</v>
      </c>
      <c r="I582" s="8">
        <v>0</v>
      </c>
      <c r="J582" s="8">
        <v>0</v>
      </c>
      <c r="K582" s="9">
        <f t="shared" si="180"/>
        <v>0</v>
      </c>
      <c r="L582" s="9">
        <f t="shared" si="181"/>
        <v>0</v>
      </c>
      <c r="M582" s="9">
        <f t="shared" si="182"/>
        <v>0</v>
      </c>
      <c r="N582" s="9">
        <f t="shared" si="183"/>
        <v>0</v>
      </c>
      <c r="O582" s="9">
        <f t="shared" si="184"/>
        <v>0</v>
      </c>
      <c r="P582" s="8">
        <f t="shared" si="185"/>
        <v>0</v>
      </c>
      <c r="Q582" s="9">
        <f t="shared" si="186"/>
        <v>0</v>
      </c>
      <c r="R582" s="7">
        <f t="shared" si="187"/>
        <v>0</v>
      </c>
      <c r="S582" s="8">
        <f t="shared" si="188"/>
        <v>0</v>
      </c>
      <c r="T582" s="9">
        <f t="shared" si="189"/>
        <v>0</v>
      </c>
      <c r="U582" s="9">
        <f t="shared" si="190"/>
        <v>0</v>
      </c>
      <c r="V582" s="1">
        <f t="shared" si="191"/>
        <v>0</v>
      </c>
    </row>
    <row r="583" spans="1:22">
      <c r="A583" s="105">
        <v>5.9000000000000003E-4</v>
      </c>
      <c r="B583" s="7">
        <f t="shared" si="177"/>
        <v>5.9000000000000003E-4</v>
      </c>
      <c r="C583" t="s">
        <v>431</v>
      </c>
      <c r="D583" t="s">
        <v>423</v>
      </c>
      <c r="E583" t="s">
        <v>209</v>
      </c>
      <c r="F583" s="26">
        <f t="shared" si="178"/>
        <v>0</v>
      </c>
      <c r="G583" s="26">
        <f t="shared" si="179"/>
        <v>0</v>
      </c>
      <c r="H583" s="8">
        <v>0</v>
      </c>
      <c r="I583" s="8">
        <v>0</v>
      </c>
      <c r="J583" s="8">
        <v>0</v>
      </c>
      <c r="K583" s="9">
        <f t="shared" si="180"/>
        <v>0</v>
      </c>
      <c r="L583" s="9">
        <f t="shared" si="181"/>
        <v>0</v>
      </c>
      <c r="M583" s="9">
        <f t="shared" si="182"/>
        <v>0</v>
      </c>
      <c r="N583" s="9">
        <f t="shared" si="183"/>
        <v>0</v>
      </c>
      <c r="O583" s="9">
        <f t="shared" si="184"/>
        <v>0</v>
      </c>
      <c r="P583" s="8">
        <f t="shared" si="185"/>
        <v>0</v>
      </c>
      <c r="Q583" s="9">
        <f t="shared" si="186"/>
        <v>0</v>
      </c>
      <c r="R583" s="7">
        <f t="shared" si="187"/>
        <v>0</v>
      </c>
      <c r="S583" s="8">
        <f t="shared" si="188"/>
        <v>0</v>
      </c>
      <c r="T583" s="9">
        <f t="shared" si="189"/>
        <v>0</v>
      </c>
      <c r="U583" s="9">
        <f t="shared" si="190"/>
        <v>0</v>
      </c>
      <c r="V583" s="1">
        <f t="shared" si="191"/>
        <v>0</v>
      </c>
    </row>
    <row r="584" spans="1:22">
      <c r="A584" s="105">
        <v>5.9100000000000005E-4</v>
      </c>
      <c r="B584" s="7">
        <f t="shared" si="177"/>
        <v>5.9100000000000005E-4</v>
      </c>
      <c r="C584"/>
      <c r="D584"/>
      <c r="E584"/>
      <c r="F584" s="26">
        <f t="shared" si="178"/>
        <v>0</v>
      </c>
      <c r="G584" s="26">
        <f t="shared" si="179"/>
        <v>0</v>
      </c>
      <c r="H584" s="8">
        <v>0</v>
      </c>
      <c r="I584" s="8">
        <v>0</v>
      </c>
      <c r="J584" s="8">
        <v>0</v>
      </c>
      <c r="K584" s="9">
        <f t="shared" si="180"/>
        <v>0</v>
      </c>
      <c r="L584" s="9">
        <f t="shared" si="181"/>
        <v>0</v>
      </c>
      <c r="M584" s="9">
        <f t="shared" si="182"/>
        <v>0</v>
      </c>
      <c r="N584" s="9">
        <f t="shared" si="183"/>
        <v>0</v>
      </c>
      <c r="O584" s="9">
        <f t="shared" si="184"/>
        <v>0</v>
      </c>
      <c r="P584" s="8">
        <f t="shared" si="185"/>
        <v>0</v>
      </c>
      <c r="Q584" s="9">
        <f t="shared" si="186"/>
        <v>0</v>
      </c>
      <c r="R584" s="7">
        <f t="shared" si="187"/>
        <v>0</v>
      </c>
      <c r="S584" s="8">
        <f t="shared" si="188"/>
        <v>0</v>
      </c>
      <c r="T584" s="9">
        <f t="shared" si="189"/>
        <v>0</v>
      </c>
      <c r="U584" s="9">
        <f t="shared" si="190"/>
        <v>0</v>
      </c>
      <c r="V584" s="1">
        <f t="shared" si="191"/>
        <v>0</v>
      </c>
    </row>
    <row r="585" spans="1:22">
      <c r="A585" s="105">
        <v>5.9199999999999997E-4</v>
      </c>
      <c r="B585" s="7">
        <f t="shared" si="177"/>
        <v>5.9199999999999997E-4</v>
      </c>
      <c r="C585" t="s">
        <v>557</v>
      </c>
      <c r="D585" t="s">
        <v>423</v>
      </c>
      <c r="E585"/>
      <c r="F585" s="26">
        <f t="shared" si="178"/>
        <v>0</v>
      </c>
      <c r="G585" s="26">
        <f t="shared" si="179"/>
        <v>0</v>
      </c>
      <c r="H585" s="8">
        <v>0</v>
      </c>
      <c r="I585" s="8">
        <v>0</v>
      </c>
      <c r="J585" s="8">
        <v>0</v>
      </c>
      <c r="K585" s="9">
        <f t="shared" si="180"/>
        <v>0</v>
      </c>
      <c r="L585" s="9">
        <f t="shared" si="181"/>
        <v>0</v>
      </c>
      <c r="M585" s="9">
        <f t="shared" si="182"/>
        <v>0</v>
      </c>
      <c r="N585" s="9">
        <f t="shared" si="183"/>
        <v>0</v>
      </c>
      <c r="O585" s="9">
        <f t="shared" si="184"/>
        <v>0</v>
      </c>
      <c r="P585" s="8">
        <f t="shared" si="185"/>
        <v>0</v>
      </c>
      <c r="Q585" s="9">
        <f t="shared" si="186"/>
        <v>0</v>
      </c>
      <c r="R585" s="7">
        <f t="shared" si="187"/>
        <v>0</v>
      </c>
      <c r="S585" s="8">
        <f t="shared" si="188"/>
        <v>0</v>
      </c>
      <c r="T585" s="9">
        <f t="shared" si="189"/>
        <v>0</v>
      </c>
      <c r="U585" s="9">
        <f t="shared" si="190"/>
        <v>0</v>
      </c>
      <c r="V585" s="1">
        <f t="shared" si="191"/>
        <v>0</v>
      </c>
    </row>
    <row r="586" spans="1:22">
      <c r="A586" s="105">
        <v>5.9299999999999999E-4</v>
      </c>
      <c r="B586" s="7">
        <f t="shared" si="177"/>
        <v>5.9299999999999999E-4</v>
      </c>
      <c r="C586" t="s">
        <v>556</v>
      </c>
      <c r="D586" t="s">
        <v>423</v>
      </c>
      <c r="E586" t="s">
        <v>433</v>
      </c>
      <c r="F586" s="26">
        <f t="shared" si="178"/>
        <v>0</v>
      </c>
      <c r="G586" s="26">
        <f t="shared" si="179"/>
        <v>0</v>
      </c>
      <c r="H586" s="8">
        <v>0</v>
      </c>
      <c r="I586" s="8">
        <v>0</v>
      </c>
      <c r="J586" s="8">
        <v>0</v>
      </c>
      <c r="K586" s="9">
        <f t="shared" si="180"/>
        <v>0</v>
      </c>
      <c r="L586" s="9">
        <f t="shared" si="181"/>
        <v>0</v>
      </c>
      <c r="M586" s="9">
        <f t="shared" si="182"/>
        <v>0</v>
      </c>
      <c r="N586" s="9">
        <f t="shared" si="183"/>
        <v>0</v>
      </c>
      <c r="O586" s="9">
        <f t="shared" si="184"/>
        <v>0</v>
      </c>
      <c r="P586" s="8">
        <f t="shared" si="185"/>
        <v>0</v>
      </c>
      <c r="Q586" s="9">
        <f t="shared" si="186"/>
        <v>0</v>
      </c>
      <c r="R586" s="7">
        <f t="shared" si="187"/>
        <v>0</v>
      </c>
      <c r="S586" s="8">
        <f t="shared" si="188"/>
        <v>0</v>
      </c>
      <c r="T586" s="9">
        <f t="shared" si="189"/>
        <v>0</v>
      </c>
      <c r="U586" s="9">
        <f t="shared" si="190"/>
        <v>0</v>
      </c>
      <c r="V586" s="1">
        <f t="shared" si="191"/>
        <v>0</v>
      </c>
    </row>
    <row r="587" spans="1:22">
      <c r="A587" s="105">
        <v>5.9400000000000002E-4</v>
      </c>
      <c r="B587" s="7">
        <f t="shared" si="177"/>
        <v>5.9400000000000002E-4</v>
      </c>
      <c r="C587"/>
      <c r="D587"/>
      <c r="E587"/>
      <c r="F587" s="26">
        <f t="shared" si="178"/>
        <v>0</v>
      </c>
      <c r="G587" s="26">
        <f t="shared" si="179"/>
        <v>0</v>
      </c>
      <c r="H587" s="8">
        <v>0</v>
      </c>
      <c r="I587" s="8">
        <v>0</v>
      </c>
      <c r="J587" s="8">
        <v>0</v>
      </c>
      <c r="K587" s="9">
        <f t="shared" si="180"/>
        <v>0</v>
      </c>
      <c r="L587" s="9">
        <f t="shared" si="181"/>
        <v>0</v>
      </c>
      <c r="M587" s="9">
        <f t="shared" si="182"/>
        <v>0</v>
      </c>
      <c r="N587" s="9">
        <f t="shared" si="183"/>
        <v>0</v>
      </c>
      <c r="O587" s="9">
        <f t="shared" si="184"/>
        <v>0</v>
      </c>
      <c r="P587" s="8">
        <f t="shared" si="185"/>
        <v>0</v>
      </c>
      <c r="Q587" s="9">
        <f t="shared" si="186"/>
        <v>0</v>
      </c>
      <c r="R587" s="7">
        <f t="shared" si="187"/>
        <v>0</v>
      </c>
      <c r="S587" s="8">
        <f t="shared" si="188"/>
        <v>0</v>
      </c>
      <c r="T587" s="9">
        <f t="shared" si="189"/>
        <v>0</v>
      </c>
      <c r="U587" s="9">
        <f t="shared" si="190"/>
        <v>0</v>
      </c>
      <c r="V587" s="1">
        <f t="shared" si="191"/>
        <v>0</v>
      </c>
    </row>
    <row r="588" spans="1:22">
      <c r="A588" s="105">
        <v>5.9500000000000004E-4</v>
      </c>
      <c r="B588" s="7">
        <f t="shared" si="177"/>
        <v>5.9500000000000004E-4</v>
      </c>
      <c r="C588" t="s">
        <v>555</v>
      </c>
      <c r="D588" t="s">
        <v>423</v>
      </c>
      <c r="E588"/>
      <c r="F588" s="26">
        <f t="shared" si="178"/>
        <v>0</v>
      </c>
      <c r="G588" s="26">
        <f t="shared" si="179"/>
        <v>0</v>
      </c>
      <c r="H588" s="8">
        <v>0</v>
      </c>
      <c r="I588" s="8">
        <v>0</v>
      </c>
      <c r="J588" s="8">
        <v>0</v>
      </c>
      <c r="K588" s="9">
        <f t="shared" si="180"/>
        <v>0</v>
      </c>
      <c r="L588" s="9">
        <f t="shared" si="181"/>
        <v>0</v>
      </c>
      <c r="M588" s="9">
        <f t="shared" si="182"/>
        <v>0</v>
      </c>
      <c r="N588" s="9">
        <f t="shared" si="183"/>
        <v>0</v>
      </c>
      <c r="O588" s="9">
        <f t="shared" si="184"/>
        <v>0</v>
      </c>
      <c r="P588" s="8">
        <f t="shared" si="185"/>
        <v>0</v>
      </c>
      <c r="Q588" s="9">
        <f t="shared" si="186"/>
        <v>0</v>
      </c>
      <c r="R588" s="7">
        <f t="shared" si="187"/>
        <v>0</v>
      </c>
      <c r="S588" s="8">
        <f t="shared" si="188"/>
        <v>0</v>
      </c>
      <c r="T588" s="9">
        <f t="shared" si="189"/>
        <v>0</v>
      </c>
      <c r="U588" s="9">
        <f t="shared" si="190"/>
        <v>0</v>
      </c>
      <c r="V588" s="1">
        <f t="shared" si="191"/>
        <v>0</v>
      </c>
    </row>
    <row r="589" spans="1:22">
      <c r="A589" s="105">
        <v>5.9599999999999996E-4</v>
      </c>
      <c r="B589" s="7">
        <f t="shared" si="177"/>
        <v>5.9599999999999996E-4</v>
      </c>
      <c r="C589"/>
      <c r="D589"/>
      <c r="E589"/>
      <c r="F589" s="26">
        <f t="shared" si="178"/>
        <v>0</v>
      </c>
      <c r="G589" s="26">
        <f t="shared" si="179"/>
        <v>0</v>
      </c>
      <c r="H589" s="8">
        <v>0</v>
      </c>
      <c r="I589" s="8">
        <v>0</v>
      </c>
      <c r="J589" s="8">
        <v>0</v>
      </c>
      <c r="K589" s="9">
        <f t="shared" si="180"/>
        <v>0</v>
      </c>
      <c r="L589" s="9">
        <f t="shared" si="181"/>
        <v>0</v>
      </c>
      <c r="M589" s="9">
        <f t="shared" si="182"/>
        <v>0</v>
      </c>
      <c r="N589" s="9">
        <f t="shared" si="183"/>
        <v>0</v>
      </c>
      <c r="O589" s="9">
        <f t="shared" si="184"/>
        <v>0</v>
      </c>
      <c r="P589" s="8">
        <f t="shared" si="185"/>
        <v>0</v>
      </c>
      <c r="Q589" s="9">
        <f t="shared" si="186"/>
        <v>0</v>
      </c>
      <c r="R589" s="7">
        <f t="shared" si="187"/>
        <v>0</v>
      </c>
      <c r="S589" s="8">
        <f t="shared" si="188"/>
        <v>0</v>
      </c>
      <c r="T589" s="9">
        <f t="shared" si="189"/>
        <v>0</v>
      </c>
      <c r="U589" s="9">
        <f t="shared" si="190"/>
        <v>0</v>
      </c>
      <c r="V589" s="1">
        <f t="shared" si="191"/>
        <v>0</v>
      </c>
    </row>
    <row r="590" spans="1:22">
      <c r="A590" s="105">
        <v>5.9699999999999998E-4</v>
      </c>
      <c r="B590" s="7">
        <f t="shared" si="177"/>
        <v>5.9699999999999998E-4</v>
      </c>
      <c r="C590" t="s">
        <v>436</v>
      </c>
      <c r="D590" t="s">
        <v>423</v>
      </c>
      <c r="E590" t="s">
        <v>437</v>
      </c>
      <c r="F590" s="26">
        <f t="shared" si="178"/>
        <v>0</v>
      </c>
      <c r="G590" s="26">
        <f t="shared" si="179"/>
        <v>0</v>
      </c>
      <c r="H590" s="8">
        <v>0</v>
      </c>
      <c r="I590" s="8">
        <v>0</v>
      </c>
      <c r="J590" s="8">
        <v>0</v>
      </c>
      <c r="K590" s="9">
        <f t="shared" si="180"/>
        <v>0</v>
      </c>
      <c r="L590" s="9">
        <f t="shared" si="181"/>
        <v>0</v>
      </c>
      <c r="M590" s="9">
        <f t="shared" si="182"/>
        <v>0</v>
      </c>
      <c r="N590" s="9">
        <f t="shared" si="183"/>
        <v>0</v>
      </c>
      <c r="O590" s="9">
        <f t="shared" si="184"/>
        <v>0</v>
      </c>
      <c r="P590" s="8">
        <f t="shared" si="185"/>
        <v>0</v>
      </c>
      <c r="Q590" s="9">
        <f t="shared" si="186"/>
        <v>0</v>
      </c>
      <c r="R590" s="7">
        <f t="shared" si="187"/>
        <v>0</v>
      </c>
      <c r="S590" s="8">
        <f t="shared" si="188"/>
        <v>0</v>
      </c>
      <c r="T590" s="9">
        <f t="shared" si="189"/>
        <v>0</v>
      </c>
      <c r="U590" s="9">
        <f t="shared" si="190"/>
        <v>0</v>
      </c>
      <c r="V590" s="1">
        <f t="shared" si="191"/>
        <v>0</v>
      </c>
    </row>
    <row r="591" spans="1:22">
      <c r="A591" s="105">
        <v>5.9800000000000001E-4</v>
      </c>
      <c r="B591" s="7">
        <f t="shared" si="177"/>
        <v>5.9800000000000001E-4</v>
      </c>
      <c r="C591"/>
      <c r="D591"/>
      <c r="E591"/>
      <c r="F591" s="26">
        <f t="shared" si="178"/>
        <v>0</v>
      </c>
      <c r="G591" s="26">
        <f t="shared" si="179"/>
        <v>0</v>
      </c>
      <c r="H591" s="8">
        <v>0</v>
      </c>
      <c r="I591" s="8">
        <v>0</v>
      </c>
      <c r="J591" s="8">
        <v>0</v>
      </c>
      <c r="K591" s="9">
        <f t="shared" si="180"/>
        <v>0</v>
      </c>
      <c r="L591" s="9">
        <f t="shared" si="181"/>
        <v>0</v>
      </c>
      <c r="M591" s="9">
        <f t="shared" si="182"/>
        <v>0</v>
      </c>
      <c r="N591" s="9">
        <f t="shared" si="183"/>
        <v>0</v>
      </c>
      <c r="O591" s="9">
        <f t="shared" si="184"/>
        <v>0</v>
      </c>
      <c r="P591" s="8">
        <f t="shared" si="185"/>
        <v>0</v>
      </c>
      <c r="Q591" s="9">
        <f t="shared" si="186"/>
        <v>0</v>
      </c>
      <c r="R591" s="7">
        <f t="shared" si="187"/>
        <v>0</v>
      </c>
      <c r="S591" s="8">
        <f t="shared" si="188"/>
        <v>0</v>
      </c>
      <c r="T591" s="9">
        <f t="shared" si="189"/>
        <v>0</v>
      </c>
      <c r="U591" s="9">
        <f t="shared" si="190"/>
        <v>0</v>
      </c>
      <c r="V591" s="1">
        <f t="shared" si="191"/>
        <v>0</v>
      </c>
    </row>
    <row r="592" spans="1:22">
      <c r="A592" s="105">
        <v>5.9900000000000003E-4</v>
      </c>
      <c r="B592" s="7">
        <f t="shared" si="177"/>
        <v>5.9900000000000003E-4</v>
      </c>
      <c r="C592" t="s">
        <v>65</v>
      </c>
      <c r="D592" t="s">
        <v>423</v>
      </c>
      <c r="E592" t="s">
        <v>118</v>
      </c>
      <c r="F592" s="26">
        <f t="shared" si="178"/>
        <v>0</v>
      </c>
      <c r="G592" s="26">
        <f t="shared" si="179"/>
        <v>0</v>
      </c>
      <c r="H592" s="8">
        <v>0</v>
      </c>
      <c r="I592" s="8">
        <v>0</v>
      </c>
      <c r="J592" s="8">
        <v>0</v>
      </c>
      <c r="K592" s="9">
        <f t="shared" si="180"/>
        <v>0</v>
      </c>
      <c r="L592" s="9">
        <f t="shared" si="181"/>
        <v>0</v>
      </c>
      <c r="M592" s="9">
        <f t="shared" si="182"/>
        <v>0</v>
      </c>
      <c r="N592" s="9">
        <f t="shared" si="183"/>
        <v>0</v>
      </c>
      <c r="O592" s="9">
        <f t="shared" si="184"/>
        <v>0</v>
      </c>
      <c r="P592" s="8">
        <f t="shared" si="185"/>
        <v>0</v>
      </c>
      <c r="Q592" s="9">
        <f t="shared" si="186"/>
        <v>0</v>
      </c>
      <c r="R592" s="7">
        <f t="shared" si="187"/>
        <v>0</v>
      </c>
      <c r="S592" s="8">
        <f t="shared" si="188"/>
        <v>0</v>
      </c>
      <c r="T592" s="9">
        <f t="shared" si="189"/>
        <v>0</v>
      </c>
      <c r="U592" s="9">
        <f t="shared" si="190"/>
        <v>0</v>
      </c>
      <c r="V592" s="1">
        <f t="shared" si="191"/>
        <v>0</v>
      </c>
    </row>
    <row r="593" spans="1:22">
      <c r="A593" s="105">
        <v>5.9999999999999995E-4</v>
      </c>
      <c r="B593" s="7">
        <f t="shared" si="177"/>
        <v>5.9999999999999995E-4</v>
      </c>
      <c r="C593"/>
      <c r="D593"/>
      <c r="E593"/>
      <c r="F593" s="26">
        <f t="shared" si="178"/>
        <v>0</v>
      </c>
      <c r="G593" s="26">
        <f t="shared" si="179"/>
        <v>0</v>
      </c>
      <c r="H593" s="8">
        <v>0</v>
      </c>
      <c r="I593" s="8">
        <v>0</v>
      </c>
      <c r="J593" s="8">
        <v>0</v>
      </c>
      <c r="K593" s="9">
        <f t="shared" si="180"/>
        <v>0</v>
      </c>
      <c r="L593" s="9">
        <f t="shared" si="181"/>
        <v>0</v>
      </c>
      <c r="M593" s="9">
        <f t="shared" si="182"/>
        <v>0</v>
      </c>
      <c r="N593" s="9">
        <f t="shared" si="183"/>
        <v>0</v>
      </c>
      <c r="O593" s="9">
        <f t="shared" si="184"/>
        <v>0</v>
      </c>
      <c r="P593" s="8">
        <f t="shared" si="185"/>
        <v>0</v>
      </c>
      <c r="Q593" s="9">
        <f t="shared" si="186"/>
        <v>0</v>
      </c>
      <c r="R593" s="7">
        <f t="shared" si="187"/>
        <v>0</v>
      </c>
      <c r="S593" s="8">
        <f t="shared" si="188"/>
        <v>0</v>
      </c>
      <c r="T593" s="9">
        <f t="shared" si="189"/>
        <v>0</v>
      </c>
      <c r="U593" s="9">
        <f t="shared" si="190"/>
        <v>0</v>
      </c>
      <c r="V593" s="1">
        <f t="shared" si="191"/>
        <v>0</v>
      </c>
    </row>
    <row r="594" spans="1:22" ht="13.5" customHeight="1">
      <c r="A594" s="105">
        <v>6.0099999999999997E-4</v>
      </c>
      <c r="B594" s="7">
        <f t="shared" si="177"/>
        <v>6.0099999999999997E-4</v>
      </c>
      <c r="C594"/>
      <c r="D594"/>
      <c r="E594"/>
      <c r="F594" s="26">
        <f t="shared" si="178"/>
        <v>0</v>
      </c>
      <c r="G594" s="26">
        <f t="shared" si="179"/>
        <v>0</v>
      </c>
      <c r="H594" s="8">
        <v>0</v>
      </c>
      <c r="I594" s="8">
        <v>0</v>
      </c>
      <c r="J594" s="8">
        <v>0</v>
      </c>
      <c r="K594" s="9">
        <f t="shared" si="180"/>
        <v>0</v>
      </c>
      <c r="L594" s="9">
        <f t="shared" si="181"/>
        <v>0</v>
      </c>
      <c r="M594" s="9">
        <f t="shared" si="182"/>
        <v>0</v>
      </c>
      <c r="N594" s="9">
        <f t="shared" si="183"/>
        <v>0</v>
      </c>
      <c r="O594" s="9">
        <f t="shared" si="184"/>
        <v>0</v>
      </c>
      <c r="P594" s="8">
        <f t="shared" si="185"/>
        <v>0</v>
      </c>
      <c r="Q594" s="9">
        <f t="shared" si="186"/>
        <v>0</v>
      </c>
      <c r="R594" s="7">
        <f t="shared" si="187"/>
        <v>0</v>
      </c>
      <c r="S594" s="8">
        <f t="shared" si="188"/>
        <v>0</v>
      </c>
      <c r="T594" s="9">
        <f t="shared" si="189"/>
        <v>0</v>
      </c>
      <c r="U594" s="9">
        <f t="shared" si="190"/>
        <v>0</v>
      </c>
      <c r="V594" s="1">
        <f t="shared" si="191"/>
        <v>0</v>
      </c>
    </row>
    <row r="595" spans="1:22">
      <c r="A595" s="105">
        <v>6.02E-4</v>
      </c>
      <c r="B595" s="7">
        <f t="shared" si="177"/>
        <v>6.02E-4</v>
      </c>
      <c r="C595" t="s">
        <v>440</v>
      </c>
      <c r="D595" t="s">
        <v>423</v>
      </c>
      <c r="E595" t="s">
        <v>156</v>
      </c>
      <c r="F595" s="26">
        <f t="shared" si="178"/>
        <v>0</v>
      </c>
      <c r="G595" s="26">
        <f t="shared" si="179"/>
        <v>0</v>
      </c>
      <c r="H595" s="8">
        <v>0</v>
      </c>
      <c r="I595" s="8">
        <v>0</v>
      </c>
      <c r="J595" s="8">
        <v>0</v>
      </c>
      <c r="K595" s="9">
        <f t="shared" si="180"/>
        <v>0</v>
      </c>
      <c r="L595" s="9">
        <f t="shared" si="181"/>
        <v>0</v>
      </c>
      <c r="M595" s="9">
        <f t="shared" si="182"/>
        <v>0</v>
      </c>
      <c r="N595" s="9">
        <f t="shared" si="183"/>
        <v>0</v>
      </c>
      <c r="O595" s="9">
        <f t="shared" si="184"/>
        <v>0</v>
      </c>
      <c r="P595" s="8">
        <f t="shared" si="185"/>
        <v>0</v>
      </c>
      <c r="Q595" s="9">
        <f t="shared" si="186"/>
        <v>0</v>
      </c>
      <c r="R595" s="7">
        <f t="shared" si="187"/>
        <v>0</v>
      </c>
      <c r="S595" s="8">
        <f t="shared" si="188"/>
        <v>0</v>
      </c>
      <c r="T595" s="9">
        <f t="shared" si="189"/>
        <v>0</v>
      </c>
      <c r="U595" s="9">
        <f t="shared" si="190"/>
        <v>0</v>
      </c>
      <c r="V595" s="1">
        <f t="shared" si="191"/>
        <v>0</v>
      </c>
    </row>
    <row r="596" spans="1:22">
      <c r="A596" s="105">
        <v>6.0300000000000002E-4</v>
      </c>
      <c r="B596" s="7">
        <f t="shared" si="177"/>
        <v>6.0300000000000002E-4</v>
      </c>
      <c r="C596" t="s">
        <v>86</v>
      </c>
      <c r="D596" t="s">
        <v>423</v>
      </c>
      <c r="E596" t="s">
        <v>118</v>
      </c>
      <c r="F596" s="26">
        <f t="shared" si="178"/>
        <v>0</v>
      </c>
      <c r="G596" s="26">
        <f t="shared" si="179"/>
        <v>0</v>
      </c>
      <c r="H596" s="8">
        <v>0</v>
      </c>
      <c r="I596" s="8">
        <v>0</v>
      </c>
      <c r="J596" s="8">
        <v>0</v>
      </c>
      <c r="K596" s="9">
        <f t="shared" si="180"/>
        <v>0</v>
      </c>
      <c r="L596" s="9">
        <f t="shared" si="181"/>
        <v>0</v>
      </c>
      <c r="M596" s="9">
        <f t="shared" si="182"/>
        <v>0</v>
      </c>
      <c r="N596" s="9">
        <f t="shared" si="183"/>
        <v>0</v>
      </c>
      <c r="O596" s="9">
        <f t="shared" si="184"/>
        <v>0</v>
      </c>
      <c r="P596" s="8">
        <f t="shared" si="185"/>
        <v>0</v>
      </c>
      <c r="Q596" s="9">
        <f t="shared" si="186"/>
        <v>0</v>
      </c>
      <c r="R596" s="7">
        <f t="shared" si="187"/>
        <v>0</v>
      </c>
      <c r="S596" s="8">
        <f t="shared" si="188"/>
        <v>0</v>
      </c>
      <c r="T596" s="9">
        <f t="shared" si="189"/>
        <v>0</v>
      </c>
      <c r="U596" s="9">
        <f t="shared" si="190"/>
        <v>0</v>
      </c>
      <c r="V596" s="1">
        <f t="shared" si="191"/>
        <v>0</v>
      </c>
    </row>
    <row r="597" spans="1:22">
      <c r="A597" s="105">
        <v>6.0400000000000004E-4</v>
      </c>
      <c r="B597" s="7">
        <f t="shared" si="177"/>
        <v>15001.965610096508</v>
      </c>
      <c r="C597" t="s">
        <v>40</v>
      </c>
      <c r="D597" t="s">
        <v>423</v>
      </c>
      <c r="E597" t="s">
        <v>118</v>
      </c>
      <c r="F597" s="26">
        <f t="shared" si="178"/>
        <v>2</v>
      </c>
      <c r="G597" s="26">
        <f t="shared" si="179"/>
        <v>2</v>
      </c>
      <c r="H597" s="8">
        <v>0</v>
      </c>
      <c r="I597" s="8">
        <v>0</v>
      </c>
      <c r="J597" s="8">
        <v>0</v>
      </c>
      <c r="K597" s="9">
        <f t="shared" si="180"/>
        <v>7744.9455676515836</v>
      </c>
      <c r="L597" s="9">
        <f t="shared" si="181"/>
        <v>0</v>
      </c>
      <c r="M597" s="9">
        <f t="shared" si="182"/>
        <v>0</v>
      </c>
      <c r="N597" s="9">
        <f t="shared" si="183"/>
        <v>0</v>
      </c>
      <c r="O597" s="9">
        <f t="shared" si="184"/>
        <v>7257.0194384449242</v>
      </c>
      <c r="P597" s="8">
        <f t="shared" si="185"/>
        <v>0</v>
      </c>
      <c r="Q597" s="9">
        <f t="shared" si="186"/>
        <v>0</v>
      </c>
      <c r="R597" s="7">
        <f t="shared" si="187"/>
        <v>0</v>
      </c>
      <c r="S597" s="8">
        <f t="shared" si="188"/>
        <v>0</v>
      </c>
      <c r="T597" s="9">
        <f t="shared" si="189"/>
        <v>7744.9455676515836</v>
      </c>
      <c r="U597" s="9">
        <f t="shared" si="190"/>
        <v>7257.0194384449242</v>
      </c>
      <c r="V597" s="1">
        <f t="shared" si="191"/>
        <v>15001.965006096507</v>
      </c>
    </row>
    <row r="598" spans="1:22">
      <c r="A598" s="105">
        <v>6.0499999999999996E-4</v>
      </c>
      <c r="B598" s="7">
        <f t="shared" si="177"/>
        <v>6554.9042093587777</v>
      </c>
      <c r="C598" t="s">
        <v>441</v>
      </c>
      <c r="D598" t="s">
        <v>423</v>
      </c>
      <c r="E598" t="s">
        <v>214</v>
      </c>
      <c r="F598" s="26">
        <f t="shared" si="178"/>
        <v>1</v>
      </c>
      <c r="G598" s="26">
        <f t="shared" si="179"/>
        <v>1</v>
      </c>
      <c r="H598" s="8">
        <v>0</v>
      </c>
      <c r="I598" s="8">
        <v>0</v>
      </c>
      <c r="J598" s="8">
        <v>0</v>
      </c>
      <c r="K598" s="9">
        <f t="shared" si="180"/>
        <v>0</v>
      </c>
      <c r="L598" s="9">
        <f t="shared" si="181"/>
        <v>0</v>
      </c>
      <c r="M598" s="9">
        <f t="shared" si="182"/>
        <v>6554.9036043587776</v>
      </c>
      <c r="N598" s="9">
        <f t="shared" si="183"/>
        <v>0</v>
      </c>
      <c r="O598" s="9">
        <f t="shared" si="184"/>
        <v>0</v>
      </c>
      <c r="P598" s="8">
        <f t="shared" si="185"/>
        <v>0</v>
      </c>
      <c r="Q598" s="9">
        <f t="shared" si="186"/>
        <v>0</v>
      </c>
      <c r="R598" s="7">
        <f t="shared" si="187"/>
        <v>0</v>
      </c>
      <c r="S598" s="8">
        <f t="shared" si="188"/>
        <v>0</v>
      </c>
      <c r="T598" s="9">
        <f t="shared" si="189"/>
        <v>6554.9036043587776</v>
      </c>
      <c r="U598" s="9">
        <f t="shared" si="190"/>
        <v>0</v>
      </c>
      <c r="V598" s="1">
        <f t="shared" si="191"/>
        <v>6554.9036043587776</v>
      </c>
    </row>
    <row r="599" spans="1:22">
      <c r="A599" s="105">
        <v>6.0599999999999998E-4</v>
      </c>
      <c r="B599" s="7">
        <f t="shared" si="177"/>
        <v>6.0599999999999998E-4</v>
      </c>
      <c r="C599"/>
      <c r="D599"/>
      <c r="E599"/>
      <c r="F599" s="26">
        <f t="shared" si="178"/>
        <v>0</v>
      </c>
      <c r="G599" s="26">
        <f t="shared" si="179"/>
        <v>0</v>
      </c>
      <c r="H599" s="8">
        <v>0</v>
      </c>
      <c r="I599" s="8">
        <v>0</v>
      </c>
      <c r="J599" s="8">
        <v>0</v>
      </c>
      <c r="K599" s="9">
        <f t="shared" si="180"/>
        <v>0</v>
      </c>
      <c r="L599" s="9">
        <f t="shared" si="181"/>
        <v>0</v>
      </c>
      <c r="M599" s="9">
        <f t="shared" si="182"/>
        <v>0</v>
      </c>
      <c r="N599" s="9">
        <f t="shared" si="183"/>
        <v>0</v>
      </c>
      <c r="O599" s="9">
        <f t="shared" si="184"/>
        <v>0</v>
      </c>
      <c r="P599" s="8">
        <f t="shared" si="185"/>
        <v>0</v>
      </c>
      <c r="Q599" s="9">
        <f t="shared" si="186"/>
        <v>0</v>
      </c>
      <c r="R599" s="7">
        <f t="shared" si="187"/>
        <v>0</v>
      </c>
      <c r="S599" s="8">
        <f t="shared" si="188"/>
        <v>0</v>
      </c>
      <c r="T599" s="9">
        <f t="shared" si="189"/>
        <v>0</v>
      </c>
      <c r="U599" s="9">
        <f t="shared" si="190"/>
        <v>0</v>
      </c>
      <c r="V599" s="1">
        <f t="shared" si="191"/>
        <v>0</v>
      </c>
    </row>
    <row r="600" spans="1:22">
      <c r="A600" s="105">
        <v>6.0700000000000001E-4</v>
      </c>
      <c r="B600" s="7">
        <f t="shared" si="177"/>
        <v>6.0700000000000001E-4</v>
      </c>
      <c r="C600"/>
      <c r="D600"/>
      <c r="E600"/>
      <c r="F600" s="26">
        <f t="shared" si="178"/>
        <v>0</v>
      </c>
      <c r="G600" s="26">
        <f t="shared" si="179"/>
        <v>0</v>
      </c>
      <c r="H600" s="8">
        <v>0</v>
      </c>
      <c r="I600" s="8">
        <v>0</v>
      </c>
      <c r="J600" s="8">
        <v>0</v>
      </c>
      <c r="K600" s="9">
        <f t="shared" si="180"/>
        <v>0</v>
      </c>
      <c r="L600" s="9">
        <f t="shared" si="181"/>
        <v>0</v>
      </c>
      <c r="M600" s="9">
        <f t="shared" si="182"/>
        <v>0</v>
      </c>
      <c r="N600" s="9">
        <f t="shared" si="183"/>
        <v>0</v>
      </c>
      <c r="O600" s="9">
        <f t="shared" si="184"/>
        <v>0</v>
      </c>
      <c r="P600" s="8">
        <f t="shared" si="185"/>
        <v>0</v>
      </c>
      <c r="Q600" s="9">
        <f t="shared" si="186"/>
        <v>0</v>
      </c>
      <c r="R600" s="7">
        <f t="shared" si="187"/>
        <v>0</v>
      </c>
      <c r="S600" s="8">
        <f t="shared" si="188"/>
        <v>0</v>
      </c>
      <c r="T600" s="9">
        <f t="shared" si="189"/>
        <v>0</v>
      </c>
      <c r="U600" s="9">
        <f t="shared" si="190"/>
        <v>0</v>
      </c>
      <c r="V600" s="1">
        <f t="shared" si="191"/>
        <v>0</v>
      </c>
    </row>
    <row r="601" spans="1:22">
      <c r="A601" s="105">
        <v>6.0800000000000003E-4</v>
      </c>
      <c r="B601" s="7">
        <f t="shared" si="177"/>
        <v>6.0800000000000003E-4</v>
      </c>
      <c r="C601" t="s">
        <v>445</v>
      </c>
      <c r="D601" t="s">
        <v>423</v>
      </c>
      <c r="E601" t="s">
        <v>446</v>
      </c>
      <c r="F601" s="26">
        <f t="shared" si="178"/>
        <v>0</v>
      </c>
      <c r="G601" s="26">
        <f t="shared" si="179"/>
        <v>0</v>
      </c>
      <c r="H601" s="8">
        <v>0</v>
      </c>
      <c r="I601" s="8">
        <v>0</v>
      </c>
      <c r="J601" s="8">
        <v>0</v>
      </c>
      <c r="K601" s="9">
        <f t="shared" si="180"/>
        <v>0</v>
      </c>
      <c r="L601" s="9">
        <f t="shared" si="181"/>
        <v>0</v>
      </c>
      <c r="M601" s="9">
        <f t="shared" si="182"/>
        <v>0</v>
      </c>
      <c r="N601" s="9">
        <f t="shared" si="183"/>
        <v>0</v>
      </c>
      <c r="O601" s="9">
        <f t="shared" si="184"/>
        <v>0</v>
      </c>
      <c r="P601" s="8">
        <f t="shared" si="185"/>
        <v>0</v>
      </c>
      <c r="Q601" s="9">
        <f t="shared" si="186"/>
        <v>0</v>
      </c>
      <c r="R601" s="7">
        <f t="shared" si="187"/>
        <v>0</v>
      </c>
      <c r="S601" s="8">
        <f t="shared" si="188"/>
        <v>0</v>
      </c>
      <c r="T601" s="9">
        <f t="shared" si="189"/>
        <v>0</v>
      </c>
      <c r="U601" s="9">
        <f t="shared" si="190"/>
        <v>0</v>
      </c>
      <c r="V601" s="1">
        <f t="shared" si="191"/>
        <v>0</v>
      </c>
    </row>
    <row r="602" spans="1:22">
      <c r="A602" s="105">
        <v>6.0899999999999995E-4</v>
      </c>
      <c r="B602" s="7">
        <f t="shared" si="177"/>
        <v>6.0899999999999995E-4</v>
      </c>
      <c r="C602" t="s">
        <v>447</v>
      </c>
      <c r="D602" t="s">
        <v>423</v>
      </c>
      <c r="E602" t="s">
        <v>383</v>
      </c>
      <c r="F602" s="26">
        <f t="shared" si="178"/>
        <v>0</v>
      </c>
      <c r="G602" s="26">
        <f t="shared" si="179"/>
        <v>0</v>
      </c>
      <c r="H602" s="8">
        <v>0</v>
      </c>
      <c r="I602" s="8">
        <v>0</v>
      </c>
      <c r="J602" s="8">
        <v>0</v>
      </c>
      <c r="K602" s="9">
        <f t="shared" si="180"/>
        <v>0</v>
      </c>
      <c r="L602" s="9">
        <f t="shared" si="181"/>
        <v>0</v>
      </c>
      <c r="M602" s="9">
        <f t="shared" si="182"/>
        <v>0</v>
      </c>
      <c r="N602" s="9">
        <f t="shared" si="183"/>
        <v>0</v>
      </c>
      <c r="O602" s="9">
        <f t="shared" si="184"/>
        <v>0</v>
      </c>
      <c r="P602" s="8">
        <f t="shared" si="185"/>
        <v>0</v>
      </c>
      <c r="Q602" s="9">
        <f t="shared" si="186"/>
        <v>0</v>
      </c>
      <c r="R602" s="7">
        <f t="shared" si="187"/>
        <v>0</v>
      </c>
      <c r="S602" s="8">
        <f t="shared" si="188"/>
        <v>0</v>
      </c>
      <c r="T602" s="9">
        <f t="shared" si="189"/>
        <v>0</v>
      </c>
      <c r="U602" s="9">
        <f t="shared" si="190"/>
        <v>0</v>
      </c>
      <c r="V602" s="1">
        <f t="shared" si="191"/>
        <v>0</v>
      </c>
    </row>
    <row r="603" spans="1:22">
      <c r="A603" s="105">
        <v>6.0999999999999997E-4</v>
      </c>
      <c r="B603" s="7">
        <f t="shared" si="177"/>
        <v>6.0999999999999997E-4</v>
      </c>
      <c r="C603" t="s">
        <v>554</v>
      </c>
      <c r="D603" t="s">
        <v>423</v>
      </c>
      <c r="E603"/>
      <c r="F603" s="26">
        <f t="shared" si="178"/>
        <v>0</v>
      </c>
      <c r="G603" s="26">
        <f t="shared" si="179"/>
        <v>0</v>
      </c>
      <c r="H603" s="8">
        <v>0</v>
      </c>
      <c r="I603" s="8">
        <v>0</v>
      </c>
      <c r="J603" s="8">
        <v>0</v>
      </c>
      <c r="K603" s="9">
        <f t="shared" si="180"/>
        <v>0</v>
      </c>
      <c r="L603" s="9">
        <f t="shared" si="181"/>
        <v>0</v>
      </c>
      <c r="M603" s="9">
        <f t="shared" si="182"/>
        <v>0</v>
      </c>
      <c r="N603" s="9">
        <f t="shared" si="183"/>
        <v>0</v>
      </c>
      <c r="O603" s="9">
        <f t="shared" si="184"/>
        <v>0</v>
      </c>
      <c r="P603" s="8">
        <f t="shared" si="185"/>
        <v>0</v>
      </c>
      <c r="Q603" s="9">
        <f t="shared" si="186"/>
        <v>0</v>
      </c>
      <c r="R603" s="7">
        <f t="shared" si="187"/>
        <v>0</v>
      </c>
      <c r="S603" s="8">
        <f t="shared" si="188"/>
        <v>0</v>
      </c>
      <c r="T603" s="9">
        <f t="shared" si="189"/>
        <v>0</v>
      </c>
      <c r="U603" s="9">
        <f t="shared" si="190"/>
        <v>0</v>
      </c>
      <c r="V603" s="1">
        <f t="shared" si="191"/>
        <v>0</v>
      </c>
    </row>
    <row r="604" spans="1:22">
      <c r="A604" s="105">
        <v>6.11E-4</v>
      </c>
      <c r="B604" s="7">
        <f t="shared" si="177"/>
        <v>6.11E-4</v>
      </c>
      <c r="C604"/>
      <c r="D604"/>
      <c r="E604"/>
      <c r="F604" s="26">
        <f t="shared" si="178"/>
        <v>0</v>
      </c>
      <c r="G604" s="26">
        <f t="shared" si="179"/>
        <v>0</v>
      </c>
      <c r="H604" s="8">
        <v>0</v>
      </c>
      <c r="I604" s="8">
        <v>0</v>
      </c>
      <c r="J604" s="8">
        <v>0</v>
      </c>
      <c r="K604" s="9">
        <f t="shared" si="180"/>
        <v>0</v>
      </c>
      <c r="L604" s="9">
        <f t="shared" si="181"/>
        <v>0</v>
      </c>
      <c r="M604" s="9">
        <f t="shared" si="182"/>
        <v>0</v>
      </c>
      <c r="N604" s="9">
        <f t="shared" si="183"/>
        <v>0</v>
      </c>
      <c r="O604" s="9">
        <f t="shared" si="184"/>
        <v>0</v>
      </c>
      <c r="P604" s="8">
        <f t="shared" si="185"/>
        <v>0</v>
      </c>
      <c r="Q604" s="9">
        <f t="shared" si="186"/>
        <v>0</v>
      </c>
      <c r="R604" s="7">
        <f t="shared" si="187"/>
        <v>0</v>
      </c>
      <c r="S604" s="8">
        <f t="shared" si="188"/>
        <v>0</v>
      </c>
      <c r="T604" s="9">
        <f t="shared" si="189"/>
        <v>0</v>
      </c>
      <c r="U604" s="9">
        <f t="shared" si="190"/>
        <v>0</v>
      </c>
      <c r="V604" s="1">
        <f t="shared" si="191"/>
        <v>0</v>
      </c>
    </row>
    <row r="605" spans="1:22">
      <c r="A605" s="105">
        <v>6.1200000000000002E-4</v>
      </c>
      <c r="B605" s="7">
        <f t="shared" si="177"/>
        <v>6.1200000000000002E-4</v>
      </c>
      <c r="C605"/>
      <c r="D605"/>
      <c r="E605"/>
      <c r="F605" s="26">
        <f t="shared" si="178"/>
        <v>0</v>
      </c>
      <c r="G605" s="26">
        <f t="shared" si="179"/>
        <v>0</v>
      </c>
      <c r="H605" s="8">
        <v>0</v>
      </c>
      <c r="I605" s="8">
        <v>0</v>
      </c>
      <c r="J605" s="8">
        <v>0</v>
      </c>
      <c r="K605" s="9">
        <f t="shared" si="180"/>
        <v>0</v>
      </c>
      <c r="L605" s="9">
        <f t="shared" si="181"/>
        <v>0</v>
      </c>
      <c r="M605" s="9">
        <f t="shared" si="182"/>
        <v>0</v>
      </c>
      <c r="N605" s="9">
        <f t="shared" si="183"/>
        <v>0</v>
      </c>
      <c r="O605" s="9">
        <f t="shared" si="184"/>
        <v>0</v>
      </c>
      <c r="P605" s="8">
        <f t="shared" si="185"/>
        <v>0</v>
      </c>
      <c r="Q605" s="9">
        <f t="shared" si="186"/>
        <v>0</v>
      </c>
      <c r="R605" s="7">
        <f t="shared" si="187"/>
        <v>0</v>
      </c>
      <c r="S605" s="8">
        <f t="shared" si="188"/>
        <v>0</v>
      </c>
      <c r="T605" s="9">
        <f t="shared" si="189"/>
        <v>0</v>
      </c>
      <c r="U605" s="9">
        <f t="shared" si="190"/>
        <v>0</v>
      </c>
      <c r="V605" s="1">
        <f t="shared" si="191"/>
        <v>0</v>
      </c>
    </row>
    <row r="606" spans="1:22">
      <c r="A606" s="105">
        <v>6.1300000000000005E-4</v>
      </c>
      <c r="B606" s="7">
        <f t="shared" si="177"/>
        <v>6.1300000000000005E-4</v>
      </c>
      <c r="C606"/>
      <c r="D606"/>
      <c r="E606"/>
      <c r="F606" s="26">
        <f t="shared" si="178"/>
        <v>0</v>
      </c>
      <c r="G606" s="26">
        <f t="shared" si="179"/>
        <v>0</v>
      </c>
      <c r="H606" s="8">
        <v>0</v>
      </c>
      <c r="I606" s="8">
        <v>0</v>
      </c>
      <c r="J606" s="8">
        <v>0</v>
      </c>
      <c r="K606" s="9">
        <f t="shared" si="180"/>
        <v>0</v>
      </c>
      <c r="L606" s="9">
        <f t="shared" si="181"/>
        <v>0</v>
      </c>
      <c r="M606" s="9">
        <f t="shared" si="182"/>
        <v>0</v>
      </c>
      <c r="N606" s="9">
        <f t="shared" si="183"/>
        <v>0</v>
      </c>
      <c r="O606" s="9">
        <f t="shared" si="184"/>
        <v>0</v>
      </c>
      <c r="P606" s="8">
        <f t="shared" si="185"/>
        <v>0</v>
      </c>
      <c r="Q606" s="9">
        <f t="shared" si="186"/>
        <v>0</v>
      </c>
      <c r="R606" s="7">
        <f t="shared" si="187"/>
        <v>0</v>
      </c>
      <c r="S606" s="8">
        <f t="shared" si="188"/>
        <v>0</v>
      </c>
      <c r="T606" s="9">
        <f t="shared" si="189"/>
        <v>0</v>
      </c>
      <c r="U606" s="9">
        <f t="shared" si="190"/>
        <v>0</v>
      </c>
      <c r="V606" s="1">
        <f t="shared" si="191"/>
        <v>0</v>
      </c>
    </row>
    <row r="607" spans="1:22">
      <c r="A607" s="105">
        <v>6.1399999999999996E-4</v>
      </c>
      <c r="B607" s="7">
        <f t="shared" si="177"/>
        <v>6.1399999999999996E-4</v>
      </c>
      <c r="C607" t="s">
        <v>564</v>
      </c>
      <c r="D607" t="s">
        <v>423</v>
      </c>
      <c r="E607"/>
      <c r="F607" s="26">
        <f t="shared" si="178"/>
        <v>0</v>
      </c>
      <c r="G607" s="26">
        <f t="shared" si="179"/>
        <v>0</v>
      </c>
      <c r="H607" s="8">
        <v>0</v>
      </c>
      <c r="I607" s="8">
        <v>0</v>
      </c>
      <c r="J607" s="8">
        <v>0</v>
      </c>
      <c r="K607" s="9">
        <f t="shared" si="180"/>
        <v>0</v>
      </c>
      <c r="L607" s="9">
        <f t="shared" si="181"/>
        <v>0</v>
      </c>
      <c r="M607" s="9">
        <f t="shared" si="182"/>
        <v>0</v>
      </c>
      <c r="N607" s="9">
        <f t="shared" si="183"/>
        <v>0</v>
      </c>
      <c r="O607" s="9">
        <f t="shared" si="184"/>
        <v>0</v>
      </c>
      <c r="P607" s="8">
        <f t="shared" si="185"/>
        <v>0</v>
      </c>
      <c r="Q607" s="9">
        <f t="shared" si="186"/>
        <v>0</v>
      </c>
      <c r="R607" s="7">
        <f t="shared" si="187"/>
        <v>0</v>
      </c>
      <c r="S607" s="8">
        <f t="shared" si="188"/>
        <v>0</v>
      </c>
      <c r="T607" s="9">
        <f t="shared" si="189"/>
        <v>0</v>
      </c>
      <c r="U607" s="9">
        <f t="shared" si="190"/>
        <v>0</v>
      </c>
      <c r="V607" s="1">
        <f t="shared" si="191"/>
        <v>0</v>
      </c>
    </row>
    <row r="608" spans="1:22">
      <c r="A608" s="105">
        <v>6.1499999999999999E-4</v>
      </c>
      <c r="B608" s="7">
        <f t="shared" si="177"/>
        <v>26235.105485974353</v>
      </c>
      <c r="C608" t="s">
        <v>448</v>
      </c>
      <c r="D608" t="s">
        <v>423</v>
      </c>
      <c r="E608" t="s">
        <v>121</v>
      </c>
      <c r="F608" s="26">
        <f t="shared" si="178"/>
        <v>5</v>
      </c>
      <c r="G608" s="26">
        <f t="shared" si="179"/>
        <v>3</v>
      </c>
      <c r="H608" s="8">
        <v>0</v>
      </c>
      <c r="I608" s="8">
        <v>0</v>
      </c>
      <c r="J608" s="8">
        <v>0</v>
      </c>
      <c r="K608" s="9">
        <f t="shared" si="180"/>
        <v>8721.5411558668675</v>
      </c>
      <c r="L608" s="9">
        <f t="shared" si="181"/>
        <v>8829.5165394402047</v>
      </c>
      <c r="M608" s="9">
        <f t="shared" si="182"/>
        <v>8593.4065934065784</v>
      </c>
      <c r="N608" s="9">
        <f t="shared" si="183"/>
        <v>8684.0471756672814</v>
      </c>
      <c r="O608" s="9">
        <f t="shared" si="184"/>
        <v>8463.4760705289682</v>
      </c>
      <c r="P608" s="8">
        <f t="shared" si="185"/>
        <v>0</v>
      </c>
      <c r="Q608" s="9">
        <f t="shared" si="186"/>
        <v>8684.0471756672814</v>
      </c>
      <c r="R608" s="7">
        <f t="shared" si="187"/>
        <v>8684.0471756672814</v>
      </c>
      <c r="S608" s="8">
        <f t="shared" si="188"/>
        <v>0</v>
      </c>
      <c r="T608" s="9">
        <f t="shared" si="189"/>
        <v>8829.5165394402047</v>
      </c>
      <c r="U608" s="9">
        <f t="shared" si="190"/>
        <v>8721.5411558668675</v>
      </c>
      <c r="V608" s="1">
        <f t="shared" si="191"/>
        <v>26235.104870974352</v>
      </c>
    </row>
    <row r="609" spans="1:22">
      <c r="A609" s="105">
        <v>6.1600000000000001E-4</v>
      </c>
      <c r="B609" s="7">
        <f t="shared" si="177"/>
        <v>25054.98537537907</v>
      </c>
      <c r="C609" t="s">
        <v>43</v>
      </c>
      <c r="D609" t="s">
        <v>423</v>
      </c>
      <c r="E609" t="s">
        <v>119</v>
      </c>
      <c r="F609" s="26">
        <f t="shared" si="178"/>
        <v>4</v>
      </c>
      <c r="G609" s="26">
        <f t="shared" si="179"/>
        <v>3</v>
      </c>
      <c r="H609" s="8">
        <v>0</v>
      </c>
      <c r="I609" s="8">
        <v>0</v>
      </c>
      <c r="J609" s="8">
        <v>0</v>
      </c>
      <c r="K609" s="9">
        <f t="shared" si="180"/>
        <v>8146.1286804798092</v>
      </c>
      <c r="L609" s="9">
        <f t="shared" si="181"/>
        <v>8401.9370460048376</v>
      </c>
      <c r="M609" s="9">
        <f t="shared" si="182"/>
        <v>8162.8392484342439</v>
      </c>
      <c r="N609" s="9">
        <f t="shared" ref="N609:N640" si="192">IF(ISERROR(VLOOKUP($C609,_Tri6,5,FALSE)),0,(VLOOKUP($C609,_Tri6,5,FALSE)))</f>
        <v>0</v>
      </c>
      <c r="O609" s="9">
        <f t="shared" si="184"/>
        <v>8490.2084649399858</v>
      </c>
      <c r="P609" s="8">
        <f t="shared" si="185"/>
        <v>0</v>
      </c>
      <c r="Q609" s="9">
        <f t="shared" si="186"/>
        <v>8162.8392484342439</v>
      </c>
      <c r="R609" s="7">
        <f t="shared" si="187"/>
        <v>8162.8392484342439</v>
      </c>
      <c r="S609" s="8">
        <f t="shared" si="188"/>
        <v>0</v>
      </c>
      <c r="T609" s="9">
        <f t="shared" si="189"/>
        <v>8490.2084649399858</v>
      </c>
      <c r="U609" s="9">
        <f t="shared" si="190"/>
        <v>8401.9370460048376</v>
      </c>
      <c r="V609" s="1">
        <f t="shared" si="191"/>
        <v>25054.984759379069</v>
      </c>
    </row>
    <row r="610" spans="1:22">
      <c r="A610" s="105">
        <v>6.1700000000000004E-4</v>
      </c>
      <c r="B610" s="7">
        <f t="shared" si="177"/>
        <v>6.1700000000000004E-4</v>
      </c>
      <c r="C610" t="s">
        <v>449</v>
      </c>
      <c r="D610" t="s">
        <v>423</v>
      </c>
      <c r="E610" t="s">
        <v>450</v>
      </c>
      <c r="F610" s="26">
        <f t="shared" si="178"/>
        <v>0</v>
      </c>
      <c r="G610" s="26">
        <f t="shared" si="179"/>
        <v>0</v>
      </c>
      <c r="H610" s="8">
        <v>0</v>
      </c>
      <c r="I610" s="8">
        <v>0</v>
      </c>
      <c r="J610" s="8">
        <v>0</v>
      </c>
      <c r="K610" s="9">
        <f t="shared" si="180"/>
        <v>0</v>
      </c>
      <c r="L610" s="9">
        <f t="shared" si="181"/>
        <v>0</v>
      </c>
      <c r="M610" s="9">
        <f t="shared" si="182"/>
        <v>0</v>
      </c>
      <c r="N610" s="9">
        <f t="shared" si="192"/>
        <v>0</v>
      </c>
      <c r="O610" s="9">
        <f t="shared" si="184"/>
        <v>0</v>
      </c>
      <c r="P610" s="8">
        <f t="shared" si="185"/>
        <v>0</v>
      </c>
      <c r="Q610" s="9">
        <f t="shared" si="186"/>
        <v>0</v>
      </c>
      <c r="R610" s="7">
        <f t="shared" si="187"/>
        <v>0</v>
      </c>
      <c r="S610" s="8">
        <f t="shared" si="188"/>
        <v>0</v>
      </c>
      <c r="T610" s="9">
        <f t="shared" si="189"/>
        <v>0</v>
      </c>
      <c r="U610" s="9">
        <f t="shared" si="190"/>
        <v>0</v>
      </c>
      <c r="V610" s="1">
        <f t="shared" si="191"/>
        <v>0</v>
      </c>
    </row>
    <row r="611" spans="1:22">
      <c r="A611" s="105">
        <v>6.1799999999999995E-4</v>
      </c>
      <c r="B611" s="7">
        <f t="shared" si="177"/>
        <v>6.1799999999999995E-4</v>
      </c>
      <c r="C611"/>
      <c r="D611"/>
      <c r="E611"/>
      <c r="F611" s="26">
        <f t="shared" si="178"/>
        <v>0</v>
      </c>
      <c r="G611" s="26">
        <f t="shared" si="179"/>
        <v>0</v>
      </c>
      <c r="H611" s="8">
        <v>0</v>
      </c>
      <c r="I611" s="8">
        <v>0</v>
      </c>
      <c r="J611" s="8">
        <v>0</v>
      </c>
      <c r="K611" s="9">
        <f t="shared" si="180"/>
        <v>0</v>
      </c>
      <c r="L611" s="9">
        <f t="shared" si="181"/>
        <v>0</v>
      </c>
      <c r="M611" s="9">
        <f t="shared" si="182"/>
        <v>0</v>
      </c>
      <c r="N611" s="9">
        <f t="shared" si="192"/>
        <v>0</v>
      </c>
      <c r="O611" s="9">
        <f t="shared" si="184"/>
        <v>0</v>
      </c>
      <c r="P611" s="8">
        <f t="shared" si="185"/>
        <v>0</v>
      </c>
      <c r="Q611" s="9">
        <f t="shared" si="186"/>
        <v>0</v>
      </c>
      <c r="R611" s="7">
        <f t="shared" si="187"/>
        <v>0</v>
      </c>
      <c r="S611" s="8">
        <f t="shared" si="188"/>
        <v>0</v>
      </c>
      <c r="T611" s="9">
        <f t="shared" si="189"/>
        <v>0</v>
      </c>
      <c r="U611" s="9">
        <f t="shared" si="190"/>
        <v>0</v>
      </c>
      <c r="V611" s="1">
        <f t="shared" si="191"/>
        <v>0</v>
      </c>
    </row>
    <row r="612" spans="1:22">
      <c r="A612" s="105">
        <v>6.1899999999999998E-4</v>
      </c>
      <c r="B612" s="7">
        <f t="shared" si="177"/>
        <v>6.1899999999999998E-4</v>
      </c>
      <c r="C612"/>
      <c r="D612"/>
      <c r="E612"/>
      <c r="F612" s="26">
        <f t="shared" si="178"/>
        <v>0</v>
      </c>
      <c r="G612" s="26">
        <f t="shared" si="179"/>
        <v>0</v>
      </c>
      <c r="H612" s="8">
        <v>0</v>
      </c>
      <c r="I612" s="8">
        <v>0</v>
      </c>
      <c r="J612" s="8">
        <v>0</v>
      </c>
      <c r="K612" s="9">
        <f t="shared" si="180"/>
        <v>0</v>
      </c>
      <c r="L612" s="9">
        <f t="shared" si="181"/>
        <v>0</v>
      </c>
      <c r="M612" s="9">
        <f t="shared" si="182"/>
        <v>0</v>
      </c>
      <c r="N612" s="9">
        <f t="shared" si="192"/>
        <v>0</v>
      </c>
      <c r="O612" s="9">
        <f t="shared" si="184"/>
        <v>0</v>
      </c>
      <c r="P612" s="8">
        <f t="shared" si="185"/>
        <v>0</v>
      </c>
      <c r="Q612" s="9">
        <f t="shared" si="186"/>
        <v>0</v>
      </c>
      <c r="R612" s="7">
        <f t="shared" si="187"/>
        <v>0</v>
      </c>
      <c r="S612" s="8">
        <f t="shared" si="188"/>
        <v>0</v>
      </c>
      <c r="T612" s="9">
        <f t="shared" si="189"/>
        <v>0</v>
      </c>
      <c r="U612" s="9">
        <f t="shared" si="190"/>
        <v>0</v>
      </c>
      <c r="V612" s="1">
        <f t="shared" si="191"/>
        <v>0</v>
      </c>
    </row>
    <row r="613" spans="1:22">
      <c r="A613" s="105">
        <v>6.2E-4</v>
      </c>
      <c r="B613" s="7">
        <f t="shared" si="177"/>
        <v>16415.463957993772</v>
      </c>
      <c r="C613" t="s">
        <v>453</v>
      </c>
      <c r="D613" t="s">
        <v>423</v>
      </c>
      <c r="E613" t="s">
        <v>224</v>
      </c>
      <c r="F613" s="26">
        <f t="shared" si="178"/>
        <v>2</v>
      </c>
      <c r="G613" s="26">
        <f t="shared" si="179"/>
        <v>2</v>
      </c>
      <c r="H613" s="8">
        <v>0</v>
      </c>
      <c r="I613" s="8">
        <v>0</v>
      </c>
      <c r="J613" s="8">
        <v>0</v>
      </c>
      <c r="K613" s="9">
        <f t="shared" si="180"/>
        <v>8290.7880133184699</v>
      </c>
      <c r="L613" s="9">
        <f t="shared" si="181"/>
        <v>0</v>
      </c>
      <c r="M613" s="9">
        <f t="shared" si="182"/>
        <v>8124.6753246753042</v>
      </c>
      <c r="N613" s="9">
        <f t="shared" si="192"/>
        <v>0</v>
      </c>
      <c r="O613" s="9">
        <f t="shared" si="184"/>
        <v>0</v>
      </c>
      <c r="P613" s="8">
        <f t="shared" si="185"/>
        <v>0</v>
      </c>
      <c r="Q613" s="9">
        <f t="shared" si="186"/>
        <v>0</v>
      </c>
      <c r="R613" s="7">
        <f t="shared" si="187"/>
        <v>0</v>
      </c>
      <c r="S613" s="8">
        <f t="shared" si="188"/>
        <v>0</v>
      </c>
      <c r="T613" s="9">
        <f t="shared" si="189"/>
        <v>8290.7880133184699</v>
      </c>
      <c r="U613" s="9">
        <f t="shared" si="190"/>
        <v>8124.6753246753042</v>
      </c>
      <c r="V613" s="1">
        <f t="shared" si="191"/>
        <v>16415.463337993773</v>
      </c>
    </row>
    <row r="614" spans="1:22">
      <c r="A614" s="105">
        <v>6.2100000000000002E-4</v>
      </c>
      <c r="B614" s="7">
        <f t="shared" si="177"/>
        <v>6.2100000000000002E-4</v>
      </c>
      <c r="C614"/>
      <c r="D614"/>
      <c r="E614"/>
      <c r="F614" s="26">
        <f t="shared" si="178"/>
        <v>0</v>
      </c>
      <c r="G614" s="26">
        <f t="shared" si="179"/>
        <v>0</v>
      </c>
      <c r="H614" s="8">
        <v>0</v>
      </c>
      <c r="I614" s="8">
        <v>0</v>
      </c>
      <c r="J614" s="8">
        <v>0</v>
      </c>
      <c r="K614" s="9">
        <f t="shared" si="180"/>
        <v>0</v>
      </c>
      <c r="L614" s="9">
        <f t="shared" si="181"/>
        <v>0</v>
      </c>
      <c r="M614" s="9">
        <f t="shared" si="182"/>
        <v>0</v>
      </c>
      <c r="N614" s="9">
        <f t="shared" si="192"/>
        <v>0</v>
      </c>
      <c r="O614" s="9">
        <f t="shared" si="184"/>
        <v>0</v>
      </c>
      <c r="P614" s="8">
        <f t="shared" si="185"/>
        <v>0</v>
      </c>
      <c r="Q614" s="9">
        <f t="shared" si="186"/>
        <v>0</v>
      </c>
      <c r="R614" s="7">
        <f t="shared" si="187"/>
        <v>0</v>
      </c>
      <c r="S614" s="8">
        <f t="shared" si="188"/>
        <v>0</v>
      </c>
      <c r="T614" s="9">
        <f t="shared" si="189"/>
        <v>0</v>
      </c>
      <c r="U614" s="9">
        <f t="shared" si="190"/>
        <v>0</v>
      </c>
      <c r="V614" s="1">
        <f t="shared" si="191"/>
        <v>0</v>
      </c>
    </row>
    <row r="615" spans="1:22">
      <c r="A615" s="105">
        <v>6.2200000000000005E-4</v>
      </c>
      <c r="B615" s="7">
        <f t="shared" si="177"/>
        <v>6.2200000000000005E-4</v>
      </c>
      <c r="C615" t="s">
        <v>561</v>
      </c>
      <c r="D615" t="s">
        <v>423</v>
      </c>
      <c r="E615" t="s">
        <v>433</v>
      </c>
      <c r="F615" s="26">
        <f t="shared" si="178"/>
        <v>0</v>
      </c>
      <c r="G615" s="26">
        <f t="shared" si="179"/>
        <v>0</v>
      </c>
      <c r="H615" s="8">
        <v>0</v>
      </c>
      <c r="I615" s="8">
        <v>0</v>
      </c>
      <c r="J615" s="8">
        <v>0</v>
      </c>
      <c r="K615" s="9">
        <f t="shared" si="180"/>
        <v>0</v>
      </c>
      <c r="L615" s="9">
        <f t="shared" si="181"/>
        <v>0</v>
      </c>
      <c r="M615" s="9">
        <f t="shared" si="182"/>
        <v>0</v>
      </c>
      <c r="N615" s="9">
        <f t="shared" si="192"/>
        <v>0</v>
      </c>
      <c r="O615" s="9">
        <f t="shared" si="184"/>
        <v>0</v>
      </c>
      <c r="P615" s="8">
        <f t="shared" si="185"/>
        <v>0</v>
      </c>
      <c r="Q615" s="9">
        <f t="shared" si="186"/>
        <v>0</v>
      </c>
      <c r="R615" s="7">
        <f t="shared" si="187"/>
        <v>0</v>
      </c>
      <c r="S615" s="8">
        <f t="shared" si="188"/>
        <v>0</v>
      </c>
      <c r="T615" s="9">
        <f t="shared" si="189"/>
        <v>0</v>
      </c>
      <c r="U615" s="9">
        <f t="shared" si="190"/>
        <v>0</v>
      </c>
      <c r="V615" s="1">
        <f t="shared" si="191"/>
        <v>0</v>
      </c>
    </row>
    <row r="616" spans="1:22">
      <c r="A616" s="105">
        <v>6.2299999999999996E-4</v>
      </c>
      <c r="B616" s="7">
        <f t="shared" si="177"/>
        <v>6.2299999999999996E-4</v>
      </c>
      <c r="C616"/>
      <c r="D616"/>
      <c r="E616"/>
      <c r="F616" s="26">
        <f t="shared" si="178"/>
        <v>0</v>
      </c>
      <c r="G616" s="26">
        <f t="shared" si="179"/>
        <v>0</v>
      </c>
      <c r="H616" s="8">
        <v>0</v>
      </c>
      <c r="I616" s="8">
        <v>0</v>
      </c>
      <c r="J616" s="8">
        <v>0</v>
      </c>
      <c r="K616" s="9">
        <f t="shared" si="180"/>
        <v>0</v>
      </c>
      <c r="L616" s="9">
        <f t="shared" si="181"/>
        <v>0</v>
      </c>
      <c r="M616" s="9">
        <f t="shared" si="182"/>
        <v>0</v>
      </c>
      <c r="N616" s="9">
        <f t="shared" si="192"/>
        <v>0</v>
      </c>
      <c r="O616" s="9">
        <f t="shared" si="184"/>
        <v>0</v>
      </c>
      <c r="P616" s="8">
        <f t="shared" si="185"/>
        <v>0</v>
      </c>
      <c r="Q616" s="9">
        <f t="shared" si="186"/>
        <v>0</v>
      </c>
      <c r="R616" s="7">
        <f t="shared" si="187"/>
        <v>0</v>
      </c>
      <c r="S616" s="8">
        <f t="shared" si="188"/>
        <v>0</v>
      </c>
      <c r="T616" s="9">
        <f t="shared" si="189"/>
        <v>0</v>
      </c>
      <c r="U616" s="9">
        <f t="shared" si="190"/>
        <v>0</v>
      </c>
      <c r="V616" s="1">
        <f t="shared" si="191"/>
        <v>0</v>
      </c>
    </row>
    <row r="617" spans="1:22">
      <c r="A617" s="105">
        <v>6.2399999999999999E-4</v>
      </c>
      <c r="B617" s="7">
        <f t="shared" si="177"/>
        <v>6.2399999999999999E-4</v>
      </c>
      <c r="C617"/>
      <c r="D617"/>
      <c r="E617"/>
      <c r="F617" s="26">
        <f t="shared" si="178"/>
        <v>0</v>
      </c>
      <c r="G617" s="26">
        <f t="shared" si="179"/>
        <v>0</v>
      </c>
      <c r="H617" s="8">
        <v>0</v>
      </c>
      <c r="I617" s="8">
        <v>0</v>
      </c>
      <c r="J617" s="8">
        <v>0</v>
      </c>
      <c r="K617" s="9">
        <f t="shared" si="180"/>
        <v>0</v>
      </c>
      <c r="L617" s="9">
        <f t="shared" si="181"/>
        <v>0</v>
      </c>
      <c r="M617" s="9">
        <f t="shared" si="182"/>
        <v>0</v>
      </c>
      <c r="N617" s="9">
        <f t="shared" si="192"/>
        <v>0</v>
      </c>
      <c r="O617" s="9">
        <f t="shared" si="184"/>
        <v>0</v>
      </c>
      <c r="P617" s="8">
        <f t="shared" si="185"/>
        <v>0</v>
      </c>
      <c r="Q617" s="9">
        <f t="shared" si="186"/>
        <v>0</v>
      </c>
      <c r="R617" s="7">
        <f t="shared" si="187"/>
        <v>0</v>
      </c>
      <c r="S617" s="8">
        <f t="shared" si="188"/>
        <v>0</v>
      </c>
      <c r="T617" s="9">
        <f t="shared" si="189"/>
        <v>0</v>
      </c>
      <c r="U617" s="9">
        <f t="shared" si="190"/>
        <v>0</v>
      </c>
      <c r="V617" s="1">
        <f t="shared" si="191"/>
        <v>0</v>
      </c>
    </row>
    <row r="618" spans="1:22">
      <c r="A618" s="105">
        <v>6.2500000000000001E-4</v>
      </c>
      <c r="B618" s="7">
        <f t="shared" si="177"/>
        <v>6.2500000000000001E-4</v>
      </c>
      <c r="C618"/>
      <c r="D618"/>
      <c r="E618"/>
      <c r="F618" s="26">
        <f t="shared" si="178"/>
        <v>0</v>
      </c>
      <c r="G618" s="26">
        <f t="shared" si="179"/>
        <v>0</v>
      </c>
      <c r="H618" s="8">
        <v>0</v>
      </c>
      <c r="I618" s="8">
        <v>0</v>
      </c>
      <c r="J618" s="8">
        <v>0</v>
      </c>
      <c r="K618" s="9">
        <f t="shared" si="180"/>
        <v>0</v>
      </c>
      <c r="L618" s="9">
        <f t="shared" si="181"/>
        <v>0</v>
      </c>
      <c r="M618" s="9">
        <f t="shared" si="182"/>
        <v>0</v>
      </c>
      <c r="N618" s="9">
        <f t="shared" si="192"/>
        <v>0</v>
      </c>
      <c r="O618" s="9">
        <f t="shared" si="184"/>
        <v>0</v>
      </c>
      <c r="P618" s="8">
        <f t="shared" si="185"/>
        <v>0</v>
      </c>
      <c r="Q618" s="9">
        <f t="shared" si="186"/>
        <v>0</v>
      </c>
      <c r="R618" s="7">
        <f t="shared" si="187"/>
        <v>0</v>
      </c>
      <c r="S618" s="8">
        <f t="shared" si="188"/>
        <v>0</v>
      </c>
      <c r="T618" s="9">
        <f t="shared" si="189"/>
        <v>0</v>
      </c>
      <c r="U618" s="9">
        <f t="shared" si="190"/>
        <v>0</v>
      </c>
      <c r="V618" s="1">
        <f t="shared" si="191"/>
        <v>0</v>
      </c>
    </row>
    <row r="619" spans="1:22">
      <c r="A619" s="105">
        <v>6.2600000000000004E-4</v>
      </c>
      <c r="B619" s="7">
        <f t="shared" si="177"/>
        <v>6.2600000000000004E-4</v>
      </c>
      <c r="C619" t="s">
        <v>559</v>
      </c>
      <c r="D619" t="s">
        <v>423</v>
      </c>
      <c r="E619"/>
      <c r="F619" s="26">
        <f t="shared" si="178"/>
        <v>0</v>
      </c>
      <c r="G619" s="26">
        <f t="shared" si="179"/>
        <v>0</v>
      </c>
      <c r="H619" s="8">
        <v>0</v>
      </c>
      <c r="I619" s="8">
        <v>0</v>
      </c>
      <c r="J619" s="8">
        <v>0</v>
      </c>
      <c r="K619" s="9">
        <f t="shared" si="180"/>
        <v>0</v>
      </c>
      <c r="L619" s="9">
        <f t="shared" si="181"/>
        <v>0</v>
      </c>
      <c r="M619" s="9">
        <f t="shared" si="182"/>
        <v>0</v>
      </c>
      <c r="N619" s="9">
        <f t="shared" si="192"/>
        <v>0</v>
      </c>
      <c r="O619" s="9">
        <f t="shared" si="184"/>
        <v>0</v>
      </c>
      <c r="P619" s="8">
        <f t="shared" si="185"/>
        <v>0</v>
      </c>
      <c r="Q619" s="9">
        <f t="shared" si="186"/>
        <v>0</v>
      </c>
      <c r="R619" s="7">
        <f t="shared" si="187"/>
        <v>0</v>
      </c>
      <c r="S619" s="8">
        <f t="shared" si="188"/>
        <v>0</v>
      </c>
      <c r="T619" s="9">
        <f t="shared" si="189"/>
        <v>0</v>
      </c>
      <c r="U619" s="9">
        <f t="shared" si="190"/>
        <v>0</v>
      </c>
      <c r="V619" s="1">
        <f t="shared" si="191"/>
        <v>0</v>
      </c>
    </row>
    <row r="620" spans="1:22">
      <c r="A620" s="105">
        <v>6.2699999999999995E-4</v>
      </c>
      <c r="B620" s="7">
        <f t="shared" si="177"/>
        <v>6.2699999999999995E-4</v>
      </c>
      <c r="C620" t="s">
        <v>562</v>
      </c>
      <c r="D620" t="s">
        <v>423</v>
      </c>
      <c r="E620" t="s">
        <v>433</v>
      </c>
      <c r="F620" s="26">
        <f t="shared" si="178"/>
        <v>0</v>
      </c>
      <c r="G620" s="26">
        <f t="shared" si="179"/>
        <v>0</v>
      </c>
      <c r="H620" s="8">
        <v>0</v>
      </c>
      <c r="I620" s="8">
        <v>0</v>
      </c>
      <c r="J620" s="8">
        <v>0</v>
      </c>
      <c r="K620" s="9">
        <f t="shared" si="180"/>
        <v>0</v>
      </c>
      <c r="L620" s="9">
        <f t="shared" si="181"/>
        <v>0</v>
      </c>
      <c r="M620" s="9">
        <f t="shared" si="182"/>
        <v>0</v>
      </c>
      <c r="N620" s="9">
        <f t="shared" si="192"/>
        <v>0</v>
      </c>
      <c r="O620" s="9">
        <f t="shared" si="184"/>
        <v>0</v>
      </c>
      <c r="P620" s="8">
        <f t="shared" si="185"/>
        <v>0</v>
      </c>
      <c r="Q620" s="9">
        <f t="shared" si="186"/>
        <v>0</v>
      </c>
      <c r="R620" s="7">
        <f t="shared" si="187"/>
        <v>0</v>
      </c>
      <c r="S620" s="8">
        <f t="shared" si="188"/>
        <v>0</v>
      </c>
      <c r="T620" s="9">
        <f t="shared" si="189"/>
        <v>0</v>
      </c>
      <c r="U620" s="9">
        <f t="shared" si="190"/>
        <v>0</v>
      </c>
      <c r="V620" s="1">
        <f t="shared" si="191"/>
        <v>0</v>
      </c>
    </row>
    <row r="621" spans="1:22">
      <c r="A621" s="105">
        <v>6.2799999999999998E-4</v>
      </c>
      <c r="B621" s="7">
        <f t="shared" si="177"/>
        <v>7508.4019722150952</v>
      </c>
      <c r="C621" t="s">
        <v>458</v>
      </c>
      <c r="D621" t="s">
        <v>423</v>
      </c>
      <c r="E621" t="s">
        <v>415</v>
      </c>
      <c r="F621" s="26">
        <f t="shared" si="178"/>
        <v>1</v>
      </c>
      <c r="G621" s="26">
        <f t="shared" si="179"/>
        <v>1</v>
      </c>
      <c r="H621" s="8">
        <v>0</v>
      </c>
      <c r="I621" s="8">
        <v>0</v>
      </c>
      <c r="J621" s="8">
        <v>0</v>
      </c>
      <c r="K621" s="9">
        <f t="shared" si="180"/>
        <v>0</v>
      </c>
      <c r="L621" s="9">
        <f t="shared" si="181"/>
        <v>0</v>
      </c>
      <c r="M621" s="9">
        <f t="shared" si="182"/>
        <v>7508.4013442150954</v>
      </c>
      <c r="N621" s="9">
        <f t="shared" si="192"/>
        <v>0</v>
      </c>
      <c r="O621" s="9">
        <f t="shared" si="184"/>
        <v>0</v>
      </c>
      <c r="P621" s="8">
        <f t="shared" si="185"/>
        <v>0</v>
      </c>
      <c r="Q621" s="9">
        <f t="shared" si="186"/>
        <v>0</v>
      </c>
      <c r="R621" s="7">
        <f t="shared" si="187"/>
        <v>0</v>
      </c>
      <c r="S621" s="8">
        <f t="shared" si="188"/>
        <v>0</v>
      </c>
      <c r="T621" s="9">
        <f t="shared" si="189"/>
        <v>7508.4013442150954</v>
      </c>
      <c r="U621" s="9">
        <f t="shared" si="190"/>
        <v>0</v>
      </c>
      <c r="V621" s="1">
        <f t="shared" si="191"/>
        <v>7508.4013442150954</v>
      </c>
    </row>
    <row r="622" spans="1:22">
      <c r="A622" s="105">
        <v>6.29E-4</v>
      </c>
      <c r="B622" s="7">
        <f t="shared" si="177"/>
        <v>6.29E-4</v>
      </c>
      <c r="C622" t="s">
        <v>459</v>
      </c>
      <c r="D622" t="s">
        <v>423</v>
      </c>
      <c r="E622" t="s">
        <v>338</v>
      </c>
      <c r="F622" s="26">
        <f t="shared" si="178"/>
        <v>0</v>
      </c>
      <c r="G622" s="26">
        <f t="shared" si="179"/>
        <v>0</v>
      </c>
      <c r="H622" s="8">
        <v>0</v>
      </c>
      <c r="I622" s="8">
        <v>0</v>
      </c>
      <c r="J622" s="8">
        <v>0</v>
      </c>
      <c r="K622" s="9">
        <f t="shared" si="180"/>
        <v>0</v>
      </c>
      <c r="L622" s="9">
        <f t="shared" si="181"/>
        <v>0</v>
      </c>
      <c r="M622" s="9">
        <f t="shared" si="182"/>
        <v>0</v>
      </c>
      <c r="N622" s="9">
        <f t="shared" si="192"/>
        <v>0</v>
      </c>
      <c r="O622" s="9">
        <f t="shared" si="184"/>
        <v>0</v>
      </c>
      <c r="P622" s="8">
        <f t="shared" si="185"/>
        <v>0</v>
      </c>
      <c r="Q622" s="9">
        <f t="shared" si="186"/>
        <v>0</v>
      </c>
      <c r="R622" s="7">
        <f t="shared" si="187"/>
        <v>0</v>
      </c>
      <c r="S622" s="8">
        <f t="shared" si="188"/>
        <v>0</v>
      </c>
      <c r="T622" s="9">
        <f t="shared" si="189"/>
        <v>0</v>
      </c>
      <c r="U622" s="9">
        <f t="shared" si="190"/>
        <v>0</v>
      </c>
      <c r="V622" s="1">
        <f t="shared" si="191"/>
        <v>0</v>
      </c>
    </row>
    <row r="623" spans="1:22">
      <c r="A623" s="105">
        <v>6.3000000000000003E-4</v>
      </c>
      <c r="B623" s="7">
        <f t="shared" si="177"/>
        <v>15537.171040816578</v>
      </c>
      <c r="C623" t="s">
        <v>57</v>
      </c>
      <c r="D623" t="s">
        <v>423</v>
      </c>
      <c r="E623" t="s">
        <v>118</v>
      </c>
      <c r="F623" s="26">
        <f t="shared" si="178"/>
        <v>2</v>
      </c>
      <c r="G623" s="26">
        <f t="shared" si="179"/>
        <v>2</v>
      </c>
      <c r="H623" s="8">
        <v>0</v>
      </c>
      <c r="I623" s="8">
        <v>0</v>
      </c>
      <c r="J623" s="8">
        <v>0</v>
      </c>
      <c r="K623" s="9">
        <f t="shared" si="180"/>
        <v>7705.0025786487458</v>
      </c>
      <c r="L623" s="9">
        <f t="shared" si="181"/>
        <v>0</v>
      </c>
      <c r="M623" s="9">
        <f t="shared" si="182"/>
        <v>0</v>
      </c>
      <c r="N623" s="9">
        <f t="shared" si="192"/>
        <v>0</v>
      </c>
      <c r="O623" s="9">
        <f t="shared" si="184"/>
        <v>7832.1678321678319</v>
      </c>
      <c r="P623" s="8">
        <f t="shared" si="185"/>
        <v>0</v>
      </c>
      <c r="Q623" s="9">
        <f t="shared" si="186"/>
        <v>0</v>
      </c>
      <c r="R623" s="7">
        <f t="shared" si="187"/>
        <v>0</v>
      </c>
      <c r="S623" s="8">
        <f t="shared" si="188"/>
        <v>0</v>
      </c>
      <c r="T623" s="9">
        <f t="shared" si="189"/>
        <v>7832.1678321678319</v>
      </c>
      <c r="U623" s="9">
        <f t="shared" si="190"/>
        <v>7705.0025786487458</v>
      </c>
      <c r="V623" s="1">
        <f t="shared" si="191"/>
        <v>15537.170410816578</v>
      </c>
    </row>
    <row r="624" spans="1:22">
      <c r="A624" s="105">
        <v>6.3100000000000005E-4</v>
      </c>
      <c r="B624" s="7">
        <f t="shared" si="177"/>
        <v>6.3100000000000005E-4</v>
      </c>
      <c r="C624" t="s">
        <v>563</v>
      </c>
      <c r="D624" t="s">
        <v>423</v>
      </c>
      <c r="E624" t="s">
        <v>157</v>
      </c>
      <c r="F624" s="26">
        <f t="shared" si="178"/>
        <v>0</v>
      </c>
      <c r="G624" s="26">
        <f t="shared" si="179"/>
        <v>0</v>
      </c>
      <c r="H624" s="8">
        <v>0</v>
      </c>
      <c r="I624" s="8">
        <v>0</v>
      </c>
      <c r="J624" s="8">
        <v>0</v>
      </c>
      <c r="K624" s="9">
        <f t="shared" si="180"/>
        <v>0</v>
      </c>
      <c r="L624" s="9">
        <f t="shared" si="181"/>
        <v>0</v>
      </c>
      <c r="M624" s="9">
        <f t="shared" si="182"/>
        <v>0</v>
      </c>
      <c r="N624" s="9">
        <f t="shared" si="192"/>
        <v>0</v>
      </c>
      <c r="O624" s="9">
        <f t="shared" si="184"/>
        <v>0</v>
      </c>
      <c r="P624" s="8">
        <f t="shared" si="185"/>
        <v>0</v>
      </c>
      <c r="Q624" s="9">
        <f t="shared" si="186"/>
        <v>0</v>
      </c>
      <c r="R624" s="7">
        <f t="shared" si="187"/>
        <v>0</v>
      </c>
      <c r="S624" s="8">
        <f t="shared" si="188"/>
        <v>0</v>
      </c>
      <c r="T624" s="9">
        <f t="shared" si="189"/>
        <v>0</v>
      </c>
      <c r="U624" s="9">
        <f t="shared" si="190"/>
        <v>0</v>
      </c>
      <c r="V624" s="1">
        <f t="shared" si="191"/>
        <v>0</v>
      </c>
    </row>
    <row r="625" spans="1:22">
      <c r="A625" s="105">
        <v>6.3199999999999997E-4</v>
      </c>
      <c r="B625" s="7">
        <f t="shared" si="177"/>
        <v>6.3199999999999997E-4</v>
      </c>
      <c r="C625" t="s">
        <v>460</v>
      </c>
      <c r="D625" t="s">
        <v>423</v>
      </c>
      <c r="E625" t="s">
        <v>461</v>
      </c>
      <c r="F625" s="26">
        <f t="shared" si="178"/>
        <v>0</v>
      </c>
      <c r="G625" s="26">
        <f t="shared" si="179"/>
        <v>0</v>
      </c>
      <c r="H625" s="8">
        <v>0</v>
      </c>
      <c r="I625" s="8">
        <v>0</v>
      </c>
      <c r="J625" s="8">
        <v>0</v>
      </c>
      <c r="K625" s="9">
        <f t="shared" si="180"/>
        <v>0</v>
      </c>
      <c r="L625" s="9">
        <f t="shared" si="181"/>
        <v>0</v>
      </c>
      <c r="M625" s="9">
        <f t="shared" si="182"/>
        <v>0</v>
      </c>
      <c r="N625" s="9">
        <f t="shared" si="192"/>
        <v>0</v>
      </c>
      <c r="O625" s="9">
        <f t="shared" si="184"/>
        <v>0</v>
      </c>
      <c r="P625" s="8">
        <f t="shared" si="185"/>
        <v>0</v>
      </c>
      <c r="Q625" s="9">
        <f t="shared" si="186"/>
        <v>0</v>
      </c>
      <c r="R625" s="7">
        <f t="shared" si="187"/>
        <v>0</v>
      </c>
      <c r="S625" s="8">
        <f t="shared" si="188"/>
        <v>0</v>
      </c>
      <c r="T625" s="9">
        <f t="shared" si="189"/>
        <v>0</v>
      </c>
      <c r="U625" s="9">
        <f t="shared" si="190"/>
        <v>0</v>
      </c>
      <c r="V625" s="1">
        <f t="shared" si="191"/>
        <v>0</v>
      </c>
    </row>
    <row r="626" spans="1:22">
      <c r="A626" s="105">
        <v>6.3299999999999999E-4</v>
      </c>
      <c r="B626" s="7">
        <f t="shared" si="177"/>
        <v>6.3299999999999999E-4</v>
      </c>
      <c r="C626"/>
      <c r="D626"/>
      <c r="E626"/>
      <c r="F626" s="26">
        <f t="shared" si="178"/>
        <v>0</v>
      </c>
      <c r="G626" s="26">
        <f t="shared" si="179"/>
        <v>0</v>
      </c>
      <c r="H626" s="8">
        <v>0</v>
      </c>
      <c r="I626" s="8">
        <v>0</v>
      </c>
      <c r="J626" s="8">
        <v>0</v>
      </c>
      <c r="K626" s="9">
        <f t="shared" si="180"/>
        <v>0</v>
      </c>
      <c r="L626" s="9">
        <f t="shared" si="181"/>
        <v>0</v>
      </c>
      <c r="M626" s="9">
        <f t="shared" si="182"/>
        <v>0</v>
      </c>
      <c r="N626" s="9">
        <f t="shared" si="192"/>
        <v>0</v>
      </c>
      <c r="O626" s="9">
        <f t="shared" si="184"/>
        <v>0</v>
      </c>
      <c r="P626" s="8">
        <f t="shared" si="185"/>
        <v>0</v>
      </c>
      <c r="Q626" s="9">
        <f t="shared" si="186"/>
        <v>0</v>
      </c>
      <c r="R626" s="7">
        <f t="shared" si="187"/>
        <v>0</v>
      </c>
      <c r="S626" s="8">
        <f t="shared" si="188"/>
        <v>0</v>
      </c>
      <c r="T626" s="9">
        <f t="shared" si="189"/>
        <v>0</v>
      </c>
      <c r="U626" s="9">
        <f t="shared" si="190"/>
        <v>0</v>
      </c>
      <c r="V626" s="1">
        <f t="shared" si="191"/>
        <v>0</v>
      </c>
    </row>
    <row r="627" spans="1:22">
      <c r="A627" s="105">
        <v>6.3400000000000001E-4</v>
      </c>
      <c r="B627" s="7">
        <f t="shared" si="177"/>
        <v>6.3400000000000001E-4</v>
      </c>
      <c r="C627"/>
      <c r="D627"/>
      <c r="E627"/>
      <c r="F627" s="26">
        <f t="shared" si="178"/>
        <v>0</v>
      </c>
      <c r="G627" s="26">
        <f t="shared" si="179"/>
        <v>0</v>
      </c>
      <c r="H627" s="8">
        <v>0</v>
      </c>
      <c r="I627" s="8">
        <v>0</v>
      </c>
      <c r="J627" s="8">
        <v>0</v>
      </c>
      <c r="K627" s="9">
        <f t="shared" si="180"/>
        <v>0</v>
      </c>
      <c r="L627" s="9">
        <f t="shared" si="181"/>
        <v>0</v>
      </c>
      <c r="M627" s="9">
        <f t="shared" si="182"/>
        <v>0</v>
      </c>
      <c r="N627" s="9">
        <f t="shared" si="192"/>
        <v>0</v>
      </c>
      <c r="O627" s="9">
        <f t="shared" si="184"/>
        <v>0</v>
      </c>
      <c r="P627" s="8">
        <f t="shared" si="185"/>
        <v>0</v>
      </c>
      <c r="Q627" s="9">
        <f t="shared" si="186"/>
        <v>0</v>
      </c>
      <c r="R627" s="7">
        <f t="shared" si="187"/>
        <v>0</v>
      </c>
      <c r="S627" s="8">
        <f t="shared" si="188"/>
        <v>0</v>
      </c>
      <c r="T627" s="9">
        <f t="shared" si="189"/>
        <v>0</v>
      </c>
      <c r="U627" s="9">
        <f t="shared" si="190"/>
        <v>0</v>
      </c>
      <c r="V627" s="1">
        <f t="shared" si="191"/>
        <v>0</v>
      </c>
    </row>
    <row r="628" spans="1:22">
      <c r="A628" s="105">
        <v>6.3500000000000004E-4</v>
      </c>
      <c r="B628" s="7">
        <f t="shared" si="177"/>
        <v>25728.149008094308</v>
      </c>
      <c r="C628" t="s">
        <v>56</v>
      </c>
      <c r="D628" t="s">
        <v>423</v>
      </c>
      <c r="E628" t="s">
        <v>118</v>
      </c>
      <c r="F628" s="26">
        <f t="shared" si="178"/>
        <v>3</v>
      </c>
      <c r="G628" s="26">
        <f t="shared" si="179"/>
        <v>3</v>
      </c>
      <c r="H628" s="8">
        <v>0</v>
      </c>
      <c r="I628" s="8">
        <v>0</v>
      </c>
      <c r="J628" s="8">
        <v>0</v>
      </c>
      <c r="K628" s="9">
        <f t="shared" si="180"/>
        <v>8762.4633431084949</v>
      </c>
      <c r="L628" s="9">
        <f t="shared" si="181"/>
        <v>0</v>
      </c>
      <c r="M628" s="9">
        <f t="shared" si="182"/>
        <v>8527.8080697928071</v>
      </c>
      <c r="N628" s="9">
        <f t="shared" si="192"/>
        <v>8437.8769601930053</v>
      </c>
      <c r="O628" s="9">
        <f t="shared" si="184"/>
        <v>0</v>
      </c>
      <c r="P628" s="8">
        <f t="shared" si="185"/>
        <v>0</v>
      </c>
      <c r="Q628" s="9">
        <f t="shared" si="186"/>
        <v>8437.8769601930053</v>
      </c>
      <c r="R628" s="7">
        <f t="shared" si="187"/>
        <v>8437.8769601930053</v>
      </c>
      <c r="S628" s="8">
        <f t="shared" si="188"/>
        <v>0</v>
      </c>
      <c r="T628" s="9">
        <f t="shared" si="189"/>
        <v>8762.4633431084949</v>
      </c>
      <c r="U628" s="9">
        <f t="shared" si="190"/>
        <v>8527.8080697928071</v>
      </c>
      <c r="V628" s="1">
        <f t="shared" si="191"/>
        <v>25728.148373094307</v>
      </c>
    </row>
    <row r="629" spans="1:22">
      <c r="A629" s="105">
        <v>6.3599999999999996E-4</v>
      </c>
      <c r="B629" s="7">
        <f t="shared" si="177"/>
        <v>6.3599999999999996E-4</v>
      </c>
      <c r="C629"/>
      <c r="D629"/>
      <c r="E629"/>
      <c r="F629" s="26">
        <f t="shared" si="178"/>
        <v>0</v>
      </c>
      <c r="G629" s="26">
        <f t="shared" si="179"/>
        <v>0</v>
      </c>
      <c r="H629" s="8">
        <v>0</v>
      </c>
      <c r="I629" s="8">
        <v>0</v>
      </c>
      <c r="J629" s="8">
        <v>0</v>
      </c>
      <c r="K629" s="9">
        <f t="shared" si="180"/>
        <v>0</v>
      </c>
      <c r="L629" s="9">
        <f t="shared" si="181"/>
        <v>0</v>
      </c>
      <c r="M629" s="9">
        <f t="shared" si="182"/>
        <v>0</v>
      </c>
      <c r="N629" s="9">
        <f t="shared" si="192"/>
        <v>0</v>
      </c>
      <c r="O629" s="9">
        <f t="shared" si="184"/>
        <v>0</v>
      </c>
      <c r="P629" s="8">
        <f t="shared" si="185"/>
        <v>0</v>
      </c>
      <c r="Q629" s="9">
        <f t="shared" si="186"/>
        <v>0</v>
      </c>
      <c r="R629" s="7">
        <f t="shared" si="187"/>
        <v>0</v>
      </c>
      <c r="S629" s="8">
        <f t="shared" si="188"/>
        <v>0</v>
      </c>
      <c r="T629" s="9">
        <f t="shared" si="189"/>
        <v>0</v>
      </c>
      <c r="U629" s="9">
        <f t="shared" si="190"/>
        <v>0</v>
      </c>
      <c r="V629" s="1">
        <f t="shared" si="191"/>
        <v>0</v>
      </c>
    </row>
    <row r="630" spans="1:22">
      <c r="A630" s="105">
        <v>6.3699999999999998E-4</v>
      </c>
      <c r="B630" s="7">
        <f t="shared" si="177"/>
        <v>6.3699999999999998E-4</v>
      </c>
      <c r="C630" t="s">
        <v>558</v>
      </c>
      <c r="D630" t="s">
        <v>423</v>
      </c>
      <c r="E630" t="s">
        <v>433</v>
      </c>
      <c r="F630" s="26">
        <f t="shared" si="178"/>
        <v>0</v>
      </c>
      <c r="G630" s="26">
        <f t="shared" si="179"/>
        <v>0</v>
      </c>
      <c r="H630" s="8">
        <v>0</v>
      </c>
      <c r="I630" s="8">
        <v>0</v>
      </c>
      <c r="J630" s="8">
        <v>0</v>
      </c>
      <c r="K630" s="9">
        <f t="shared" si="180"/>
        <v>0</v>
      </c>
      <c r="L630" s="9">
        <f t="shared" si="181"/>
        <v>0</v>
      </c>
      <c r="M630" s="9">
        <f t="shared" si="182"/>
        <v>0</v>
      </c>
      <c r="N630" s="9">
        <f t="shared" si="192"/>
        <v>0</v>
      </c>
      <c r="O630" s="9">
        <f t="shared" si="184"/>
        <v>0</v>
      </c>
      <c r="P630" s="8">
        <f t="shared" si="185"/>
        <v>0</v>
      </c>
      <c r="Q630" s="9">
        <f t="shared" si="186"/>
        <v>0</v>
      </c>
      <c r="R630" s="7">
        <f t="shared" si="187"/>
        <v>0</v>
      </c>
      <c r="S630" s="8">
        <f t="shared" si="188"/>
        <v>0</v>
      </c>
      <c r="T630" s="9">
        <f t="shared" si="189"/>
        <v>0</v>
      </c>
      <c r="U630" s="9">
        <f t="shared" si="190"/>
        <v>0</v>
      </c>
      <c r="V630" s="1">
        <f t="shared" si="191"/>
        <v>0</v>
      </c>
    </row>
    <row r="631" spans="1:22">
      <c r="A631" s="105">
        <v>6.38E-4</v>
      </c>
      <c r="B631" s="7">
        <f t="shared" si="177"/>
        <v>6.38E-4</v>
      </c>
      <c r="C631" t="s">
        <v>464</v>
      </c>
      <c r="D631" t="s">
        <v>423</v>
      </c>
      <c r="E631" t="s">
        <v>175</v>
      </c>
      <c r="F631" s="26">
        <f t="shared" si="178"/>
        <v>0</v>
      </c>
      <c r="G631" s="26">
        <f t="shared" si="179"/>
        <v>0</v>
      </c>
      <c r="H631" s="8">
        <v>0</v>
      </c>
      <c r="I631" s="8">
        <v>0</v>
      </c>
      <c r="J631" s="8">
        <v>0</v>
      </c>
      <c r="K631" s="9">
        <f t="shared" si="180"/>
        <v>0</v>
      </c>
      <c r="L631" s="9">
        <f t="shared" si="181"/>
        <v>0</v>
      </c>
      <c r="M631" s="9">
        <f t="shared" si="182"/>
        <v>0</v>
      </c>
      <c r="N631" s="9">
        <f t="shared" si="192"/>
        <v>0</v>
      </c>
      <c r="O631" s="9">
        <f t="shared" si="184"/>
        <v>0</v>
      </c>
      <c r="P631" s="8">
        <f t="shared" si="185"/>
        <v>0</v>
      </c>
      <c r="Q631" s="9">
        <f t="shared" si="186"/>
        <v>0</v>
      </c>
      <c r="R631" s="7">
        <f t="shared" si="187"/>
        <v>0</v>
      </c>
      <c r="S631" s="8">
        <f t="shared" si="188"/>
        <v>0</v>
      </c>
      <c r="T631" s="9">
        <f t="shared" si="189"/>
        <v>0</v>
      </c>
      <c r="U631" s="9">
        <f t="shared" si="190"/>
        <v>0</v>
      </c>
      <c r="V631" s="1">
        <f t="shared" si="191"/>
        <v>0</v>
      </c>
    </row>
    <row r="632" spans="1:22">
      <c r="A632" s="105">
        <v>6.3900000000000003E-4</v>
      </c>
      <c r="B632" s="7">
        <f t="shared" si="177"/>
        <v>6.3900000000000003E-4</v>
      </c>
      <c r="C632"/>
      <c r="D632"/>
      <c r="E632"/>
      <c r="F632" s="26">
        <f t="shared" si="178"/>
        <v>0</v>
      </c>
      <c r="G632" s="26">
        <f t="shared" si="179"/>
        <v>0</v>
      </c>
      <c r="H632" s="8">
        <v>0</v>
      </c>
      <c r="I632" s="8">
        <v>0</v>
      </c>
      <c r="J632" s="8">
        <v>0</v>
      </c>
      <c r="K632" s="9">
        <f t="shared" si="180"/>
        <v>0</v>
      </c>
      <c r="L632" s="9">
        <f t="shared" si="181"/>
        <v>0</v>
      </c>
      <c r="M632" s="9">
        <f t="shared" si="182"/>
        <v>0</v>
      </c>
      <c r="N632" s="9">
        <f t="shared" si="192"/>
        <v>0</v>
      </c>
      <c r="O632" s="9">
        <f t="shared" si="184"/>
        <v>0</v>
      </c>
      <c r="P632" s="8">
        <f t="shared" si="185"/>
        <v>0</v>
      </c>
      <c r="Q632" s="9">
        <f t="shared" si="186"/>
        <v>0</v>
      </c>
      <c r="R632" s="7">
        <f t="shared" si="187"/>
        <v>0</v>
      </c>
      <c r="S632" s="8">
        <f t="shared" si="188"/>
        <v>0</v>
      </c>
      <c r="T632" s="9">
        <f t="shared" si="189"/>
        <v>0</v>
      </c>
      <c r="U632" s="9">
        <f t="shared" si="190"/>
        <v>0</v>
      </c>
      <c r="V632" s="1">
        <f t="shared" si="191"/>
        <v>0</v>
      </c>
    </row>
    <row r="633" spans="1:22">
      <c r="A633" s="105">
        <v>6.3999999999999994E-4</v>
      </c>
      <c r="B633" s="7">
        <f t="shared" si="177"/>
        <v>27132.315291644001</v>
      </c>
      <c r="C633" t="s">
        <v>466</v>
      </c>
      <c r="D633" t="s">
        <v>423</v>
      </c>
      <c r="E633" t="s">
        <v>202</v>
      </c>
      <c r="F633" s="26">
        <f t="shared" si="178"/>
        <v>5</v>
      </c>
      <c r="G633" s="26">
        <f t="shared" si="179"/>
        <v>3</v>
      </c>
      <c r="H633" s="8">
        <v>0</v>
      </c>
      <c r="I633" s="8">
        <v>0</v>
      </c>
      <c r="J633" s="8">
        <v>0</v>
      </c>
      <c r="K633" s="9">
        <f t="shared" si="180"/>
        <v>8711.3702623906684</v>
      </c>
      <c r="L633" s="9">
        <f t="shared" si="181"/>
        <v>9141.2012644889273</v>
      </c>
      <c r="M633" s="9">
        <f t="shared" si="182"/>
        <v>8856.1721404303553</v>
      </c>
      <c r="N633" s="9">
        <f t="shared" si="192"/>
        <v>9060.8808290155448</v>
      </c>
      <c r="O633" s="9">
        <f t="shared" si="184"/>
        <v>8930.2325581395344</v>
      </c>
      <c r="P633" s="8">
        <f t="shared" si="185"/>
        <v>0</v>
      </c>
      <c r="Q633" s="9">
        <f t="shared" si="186"/>
        <v>8930.2325581395344</v>
      </c>
      <c r="R633" s="7">
        <f t="shared" si="187"/>
        <v>8930.2325581395344</v>
      </c>
      <c r="S633" s="8">
        <f t="shared" si="188"/>
        <v>0</v>
      </c>
      <c r="T633" s="9">
        <f t="shared" si="189"/>
        <v>9141.2012644889273</v>
      </c>
      <c r="U633" s="9">
        <f t="shared" si="190"/>
        <v>9060.8808290155448</v>
      </c>
      <c r="V633" s="1">
        <f t="shared" si="191"/>
        <v>27132.314651644003</v>
      </c>
    </row>
    <row r="634" spans="1:22">
      <c r="A634" s="105">
        <v>6.4099999999999997E-4</v>
      </c>
      <c r="B634" s="7">
        <f t="shared" si="177"/>
        <v>6.4099999999999997E-4</v>
      </c>
      <c r="C634"/>
      <c r="D634"/>
      <c r="E634"/>
      <c r="F634" s="26">
        <f t="shared" si="178"/>
        <v>0</v>
      </c>
      <c r="G634" s="26">
        <f t="shared" si="179"/>
        <v>0</v>
      </c>
      <c r="H634" s="8">
        <v>0</v>
      </c>
      <c r="I634" s="8">
        <v>0</v>
      </c>
      <c r="J634" s="8">
        <v>0</v>
      </c>
      <c r="K634" s="9">
        <f t="shared" si="180"/>
        <v>0</v>
      </c>
      <c r="L634" s="9">
        <f t="shared" si="181"/>
        <v>0</v>
      </c>
      <c r="M634" s="9">
        <f t="shared" si="182"/>
        <v>0</v>
      </c>
      <c r="N634" s="9">
        <f t="shared" si="192"/>
        <v>0</v>
      </c>
      <c r="O634" s="9">
        <f t="shared" si="184"/>
        <v>0</v>
      </c>
      <c r="P634" s="8">
        <f t="shared" si="185"/>
        <v>0</v>
      </c>
      <c r="Q634" s="9">
        <f t="shared" si="186"/>
        <v>0</v>
      </c>
      <c r="R634" s="7">
        <f t="shared" si="187"/>
        <v>0</v>
      </c>
      <c r="S634" s="8">
        <f t="shared" si="188"/>
        <v>0</v>
      </c>
      <c r="T634" s="9">
        <f t="shared" si="189"/>
        <v>0</v>
      </c>
      <c r="U634" s="9">
        <f t="shared" si="190"/>
        <v>0</v>
      </c>
      <c r="V634" s="1">
        <f t="shared" si="191"/>
        <v>0</v>
      </c>
    </row>
    <row r="635" spans="1:22">
      <c r="A635" s="105">
        <v>6.4199999999999999E-4</v>
      </c>
      <c r="B635" s="7">
        <f t="shared" si="177"/>
        <v>23938.090494319164</v>
      </c>
      <c r="C635" t="s">
        <v>61</v>
      </c>
      <c r="D635" t="s">
        <v>423</v>
      </c>
      <c r="E635" t="s">
        <v>119</v>
      </c>
      <c r="F635" s="26">
        <f t="shared" si="178"/>
        <v>5</v>
      </c>
      <c r="G635" s="26">
        <f t="shared" si="179"/>
        <v>3</v>
      </c>
      <c r="H635" s="8">
        <v>0</v>
      </c>
      <c r="I635" s="8">
        <v>0</v>
      </c>
      <c r="J635" s="8">
        <v>0</v>
      </c>
      <c r="K635" s="9">
        <f t="shared" si="180"/>
        <v>7496.2368289011538</v>
      </c>
      <c r="L635" s="9">
        <f t="shared" si="181"/>
        <v>7501.0808473843454</v>
      </c>
      <c r="M635" s="9">
        <f t="shared" si="182"/>
        <v>8032.871083718539</v>
      </c>
      <c r="N635" s="9">
        <f t="shared" si="192"/>
        <v>7833.1466965285554</v>
      </c>
      <c r="O635" s="9">
        <f t="shared" si="184"/>
        <v>8072.0720720720701</v>
      </c>
      <c r="P635" s="8">
        <f t="shared" si="185"/>
        <v>0</v>
      </c>
      <c r="Q635" s="9">
        <f t="shared" si="186"/>
        <v>7833.1466965285554</v>
      </c>
      <c r="R635" s="7">
        <f t="shared" si="187"/>
        <v>7833.1466965285554</v>
      </c>
      <c r="S635" s="8">
        <f t="shared" si="188"/>
        <v>0</v>
      </c>
      <c r="T635" s="9">
        <f t="shared" si="189"/>
        <v>8072.0720720720701</v>
      </c>
      <c r="U635" s="9">
        <f t="shared" si="190"/>
        <v>8032.871083718539</v>
      </c>
      <c r="V635" s="1">
        <f t="shared" si="191"/>
        <v>23938.089852319164</v>
      </c>
    </row>
    <row r="636" spans="1:22">
      <c r="A636" s="105">
        <v>6.4300000000000002E-4</v>
      </c>
      <c r="B636" s="7">
        <f t="shared" si="177"/>
        <v>6.4300000000000002E-4</v>
      </c>
      <c r="C636" t="s">
        <v>467</v>
      </c>
      <c r="D636" t="s">
        <v>423</v>
      </c>
      <c r="E636" t="s">
        <v>159</v>
      </c>
      <c r="F636" s="26">
        <f t="shared" si="178"/>
        <v>0</v>
      </c>
      <c r="G636" s="26">
        <f t="shared" si="179"/>
        <v>0</v>
      </c>
      <c r="H636" s="8">
        <v>0</v>
      </c>
      <c r="I636" s="8">
        <v>0</v>
      </c>
      <c r="J636" s="8">
        <v>0</v>
      </c>
      <c r="K636" s="9">
        <f t="shared" si="180"/>
        <v>0</v>
      </c>
      <c r="L636" s="9">
        <f t="shared" si="181"/>
        <v>0</v>
      </c>
      <c r="M636" s="9">
        <f t="shared" si="182"/>
        <v>0</v>
      </c>
      <c r="N636" s="9">
        <f t="shared" si="192"/>
        <v>0</v>
      </c>
      <c r="O636" s="9">
        <f t="shared" si="184"/>
        <v>0</v>
      </c>
      <c r="P636" s="8">
        <f t="shared" si="185"/>
        <v>0</v>
      </c>
      <c r="Q636" s="9">
        <f t="shared" si="186"/>
        <v>0</v>
      </c>
      <c r="R636" s="7">
        <f t="shared" si="187"/>
        <v>0</v>
      </c>
      <c r="S636" s="8">
        <f t="shared" si="188"/>
        <v>0</v>
      </c>
      <c r="T636" s="9">
        <f t="shared" si="189"/>
        <v>0</v>
      </c>
      <c r="U636" s="9">
        <f t="shared" si="190"/>
        <v>0</v>
      </c>
      <c r="V636" s="1">
        <f t="shared" si="191"/>
        <v>0</v>
      </c>
    </row>
    <row r="637" spans="1:22">
      <c r="A637" s="105">
        <v>6.4400000000000004E-4</v>
      </c>
      <c r="B637" s="7">
        <f t="shared" si="177"/>
        <v>6.4400000000000004E-4</v>
      </c>
      <c r="C637" t="s">
        <v>468</v>
      </c>
      <c r="D637" t="s">
        <v>423</v>
      </c>
      <c r="E637" t="s">
        <v>425</v>
      </c>
      <c r="F637" s="26">
        <f t="shared" si="178"/>
        <v>0</v>
      </c>
      <c r="G637" s="26">
        <f t="shared" si="179"/>
        <v>0</v>
      </c>
      <c r="H637" s="8">
        <v>0</v>
      </c>
      <c r="I637" s="8">
        <v>0</v>
      </c>
      <c r="J637" s="8">
        <v>0</v>
      </c>
      <c r="K637" s="9">
        <f t="shared" si="180"/>
        <v>0</v>
      </c>
      <c r="L637" s="9">
        <f t="shared" si="181"/>
        <v>0</v>
      </c>
      <c r="M637" s="9">
        <f t="shared" si="182"/>
        <v>0</v>
      </c>
      <c r="N637" s="9">
        <f t="shared" si="192"/>
        <v>0</v>
      </c>
      <c r="O637" s="9">
        <f t="shared" si="184"/>
        <v>0</v>
      </c>
      <c r="P637" s="8">
        <f t="shared" si="185"/>
        <v>0</v>
      </c>
      <c r="Q637" s="9">
        <f t="shared" si="186"/>
        <v>0</v>
      </c>
      <c r="R637" s="7">
        <f t="shared" si="187"/>
        <v>0</v>
      </c>
      <c r="S637" s="8">
        <f t="shared" si="188"/>
        <v>0</v>
      </c>
      <c r="T637" s="9">
        <f t="shared" si="189"/>
        <v>0</v>
      </c>
      <c r="U637" s="9">
        <f t="shared" si="190"/>
        <v>0</v>
      </c>
      <c r="V637" s="1">
        <f t="shared" si="191"/>
        <v>0</v>
      </c>
    </row>
    <row r="638" spans="1:22">
      <c r="A638" s="105">
        <v>6.4499999999999996E-4</v>
      </c>
      <c r="B638" s="7">
        <f t="shared" si="177"/>
        <v>6.4499999999999996E-4</v>
      </c>
      <c r="C638"/>
      <c r="D638"/>
      <c r="E638"/>
      <c r="F638" s="26">
        <f t="shared" si="178"/>
        <v>0</v>
      </c>
      <c r="G638" s="26">
        <f t="shared" si="179"/>
        <v>0</v>
      </c>
      <c r="H638" s="8">
        <v>0</v>
      </c>
      <c r="I638" s="8">
        <v>0</v>
      </c>
      <c r="J638" s="8">
        <v>0</v>
      </c>
      <c r="K638" s="9">
        <f t="shared" si="180"/>
        <v>0</v>
      </c>
      <c r="L638" s="9">
        <f t="shared" si="181"/>
        <v>0</v>
      </c>
      <c r="M638" s="9">
        <f t="shared" si="182"/>
        <v>0</v>
      </c>
      <c r="N638" s="9">
        <f t="shared" si="192"/>
        <v>0</v>
      </c>
      <c r="O638" s="9">
        <f t="shared" si="184"/>
        <v>0</v>
      </c>
      <c r="P638" s="8">
        <f t="shared" si="185"/>
        <v>0</v>
      </c>
      <c r="Q638" s="9">
        <f t="shared" si="186"/>
        <v>0</v>
      </c>
      <c r="R638" s="7">
        <f t="shared" si="187"/>
        <v>0</v>
      </c>
      <c r="S638" s="8">
        <f t="shared" si="188"/>
        <v>0</v>
      </c>
      <c r="T638" s="9">
        <f t="shared" si="189"/>
        <v>0</v>
      </c>
      <c r="U638" s="9">
        <f t="shared" si="190"/>
        <v>0</v>
      </c>
      <c r="V638" s="1">
        <f t="shared" si="191"/>
        <v>0</v>
      </c>
    </row>
    <row r="639" spans="1:22">
      <c r="A639" s="105">
        <v>6.4599999999999998E-4</v>
      </c>
      <c r="B639" s="7">
        <f t="shared" si="177"/>
        <v>6.4599999999999998E-4</v>
      </c>
      <c r="C639"/>
      <c r="D639"/>
      <c r="E639"/>
      <c r="F639" s="26">
        <f t="shared" si="178"/>
        <v>0</v>
      </c>
      <c r="G639" s="26">
        <f t="shared" si="179"/>
        <v>0</v>
      </c>
      <c r="H639" s="8">
        <v>0</v>
      </c>
      <c r="I639" s="8">
        <v>0</v>
      </c>
      <c r="J639" s="8">
        <v>0</v>
      </c>
      <c r="K639" s="9">
        <f t="shared" si="180"/>
        <v>0</v>
      </c>
      <c r="L639" s="9">
        <f t="shared" si="181"/>
        <v>0</v>
      </c>
      <c r="M639" s="9">
        <f t="shared" si="182"/>
        <v>0</v>
      </c>
      <c r="N639" s="9">
        <f t="shared" si="192"/>
        <v>0</v>
      </c>
      <c r="O639" s="9">
        <f t="shared" si="184"/>
        <v>0</v>
      </c>
      <c r="P639" s="8">
        <f t="shared" si="185"/>
        <v>0</v>
      </c>
      <c r="Q639" s="9">
        <f t="shared" si="186"/>
        <v>0</v>
      </c>
      <c r="R639" s="7">
        <f t="shared" si="187"/>
        <v>0</v>
      </c>
      <c r="S639" s="8">
        <f t="shared" si="188"/>
        <v>0</v>
      </c>
      <c r="T639" s="9">
        <f t="shared" si="189"/>
        <v>0</v>
      </c>
      <c r="U639" s="9">
        <f t="shared" si="190"/>
        <v>0</v>
      </c>
      <c r="V639" s="1">
        <f t="shared" si="191"/>
        <v>0</v>
      </c>
    </row>
    <row r="640" spans="1:22">
      <c r="A640" s="105">
        <v>6.4700000000000001E-4</v>
      </c>
      <c r="B640" s="7">
        <f t="shared" si="177"/>
        <v>6.4700000000000001E-4</v>
      </c>
      <c r="C640" t="s">
        <v>560</v>
      </c>
      <c r="D640" t="s">
        <v>423</v>
      </c>
      <c r="E640" t="s">
        <v>433</v>
      </c>
      <c r="F640" s="26">
        <f t="shared" si="178"/>
        <v>0</v>
      </c>
      <c r="G640" s="26">
        <f t="shared" si="179"/>
        <v>0</v>
      </c>
      <c r="H640" s="8">
        <v>0</v>
      </c>
      <c r="I640" s="8">
        <v>0</v>
      </c>
      <c r="J640" s="8">
        <v>0</v>
      </c>
      <c r="K640" s="9">
        <f t="shared" si="180"/>
        <v>0</v>
      </c>
      <c r="L640" s="9">
        <f t="shared" si="181"/>
        <v>0</v>
      </c>
      <c r="M640" s="9">
        <f t="shared" si="182"/>
        <v>0</v>
      </c>
      <c r="N640" s="9">
        <f t="shared" si="192"/>
        <v>0</v>
      </c>
      <c r="O640" s="9">
        <f t="shared" si="184"/>
        <v>0</v>
      </c>
      <c r="P640" s="8">
        <f t="shared" si="185"/>
        <v>0</v>
      </c>
      <c r="Q640" s="9">
        <f t="shared" si="186"/>
        <v>0</v>
      </c>
      <c r="R640" s="7">
        <f t="shared" si="187"/>
        <v>0</v>
      </c>
      <c r="S640" s="8">
        <f t="shared" si="188"/>
        <v>0</v>
      </c>
      <c r="T640" s="9">
        <f t="shared" si="189"/>
        <v>0</v>
      </c>
      <c r="U640" s="9">
        <f t="shared" si="190"/>
        <v>0</v>
      </c>
      <c r="V640" s="1">
        <f t="shared" si="191"/>
        <v>0</v>
      </c>
    </row>
    <row r="641" spans="1:22">
      <c r="A641" s="105">
        <v>6.4800000000000003E-4</v>
      </c>
      <c r="B641" s="7">
        <f t="shared" ref="B641:B656" si="193">V641+A641</f>
        <v>6.4800000000000003E-4</v>
      </c>
      <c r="C641"/>
      <c r="D641"/>
      <c r="E641"/>
      <c r="F641" s="26">
        <f t="shared" ref="F641:F656" si="194">COUNTIF(H641:O641,"&gt;1")</f>
        <v>0</v>
      </c>
      <c r="G641" s="26">
        <f t="shared" si="179"/>
        <v>0</v>
      </c>
      <c r="H641" s="8">
        <v>0</v>
      </c>
      <c r="I641" s="8">
        <v>0</v>
      </c>
      <c r="J641" s="8">
        <v>0</v>
      </c>
      <c r="K641" s="9">
        <f t="shared" si="180"/>
        <v>0</v>
      </c>
      <c r="L641" s="9">
        <f t="shared" si="181"/>
        <v>0</v>
      </c>
      <c r="M641" s="9">
        <f t="shared" si="182"/>
        <v>0</v>
      </c>
      <c r="N641" s="9">
        <f t="shared" ref="N641:N656" si="195">IF(ISERROR(VLOOKUP($C641,_Tri6,5,FALSE)),0,(VLOOKUP($C641,_Tri6,5,FALSE)))</f>
        <v>0</v>
      </c>
      <c r="O641" s="9">
        <f t="shared" si="184"/>
        <v>0</v>
      </c>
      <c r="P641" s="8">
        <f t="shared" ref="P641:P656" si="196">LARGE(H641:J641,2)</f>
        <v>0</v>
      </c>
      <c r="Q641" s="9">
        <f t="shared" ref="Q641:Q656" si="197">LARGE(K641:O641,3)</f>
        <v>0</v>
      </c>
      <c r="R641" s="7">
        <f t="shared" ref="R641:R656" si="198">LARGE(P641:Q641,1)</f>
        <v>0</v>
      </c>
      <c r="S641" s="8">
        <f t="shared" ref="S641:S656" si="199">LARGE(H641:J641,1)</f>
        <v>0</v>
      </c>
      <c r="T641" s="9">
        <f t="shared" ref="T641:T656" si="200">LARGE(K641:O641,1)</f>
        <v>0</v>
      </c>
      <c r="U641" s="9">
        <f t="shared" ref="U641:U656" si="201">LARGE(K641:O641,2)</f>
        <v>0</v>
      </c>
      <c r="V641" s="1">
        <f t="shared" si="191"/>
        <v>0</v>
      </c>
    </row>
    <row r="642" spans="1:22">
      <c r="A642" s="105">
        <v>6.4899999999999995E-4</v>
      </c>
      <c r="B642" s="7">
        <f t="shared" si="193"/>
        <v>6.4899999999999995E-4</v>
      </c>
      <c r="C642" t="s">
        <v>469</v>
      </c>
      <c r="D642" t="s">
        <v>423</v>
      </c>
      <c r="E642" t="s">
        <v>202</v>
      </c>
      <c r="F642" s="26">
        <f t="shared" si="194"/>
        <v>0</v>
      </c>
      <c r="G642" s="26">
        <f t="shared" si="179"/>
        <v>0</v>
      </c>
      <c r="H642" s="8">
        <v>0</v>
      </c>
      <c r="I642" s="8">
        <v>0</v>
      </c>
      <c r="J642" s="8">
        <v>0</v>
      </c>
      <c r="K642" s="9">
        <f t="shared" si="180"/>
        <v>0</v>
      </c>
      <c r="L642" s="9">
        <f t="shared" si="181"/>
        <v>0</v>
      </c>
      <c r="M642" s="9">
        <f t="shared" si="182"/>
        <v>0</v>
      </c>
      <c r="N642" s="9">
        <f t="shared" si="195"/>
        <v>0</v>
      </c>
      <c r="O642" s="9">
        <f t="shared" si="184"/>
        <v>0</v>
      </c>
      <c r="P642" s="8">
        <f t="shared" si="196"/>
        <v>0</v>
      </c>
      <c r="Q642" s="9">
        <f t="shared" si="197"/>
        <v>0</v>
      </c>
      <c r="R642" s="7">
        <f t="shared" si="198"/>
        <v>0</v>
      </c>
      <c r="S642" s="8">
        <f t="shared" si="199"/>
        <v>0</v>
      </c>
      <c r="T642" s="9">
        <f t="shared" si="200"/>
        <v>0</v>
      </c>
      <c r="U642" s="9">
        <f t="shared" si="201"/>
        <v>0</v>
      </c>
      <c r="V642" s="1">
        <f t="shared" si="191"/>
        <v>0</v>
      </c>
    </row>
    <row r="643" spans="1:22">
      <c r="A643" s="105">
        <v>6.4999999999999997E-4</v>
      </c>
      <c r="B643" s="7">
        <f t="shared" si="193"/>
        <v>28840.10776725797</v>
      </c>
      <c r="C643" t="s">
        <v>470</v>
      </c>
      <c r="D643" t="s">
        <v>423</v>
      </c>
      <c r="E643" t="s">
        <v>165</v>
      </c>
      <c r="F643" s="26">
        <f t="shared" si="194"/>
        <v>5</v>
      </c>
      <c r="G643" s="26">
        <f t="shared" si="179"/>
        <v>3</v>
      </c>
      <c r="H643" s="8">
        <v>0</v>
      </c>
      <c r="I643" s="8">
        <v>0</v>
      </c>
      <c r="J643" s="8">
        <v>0</v>
      </c>
      <c r="K643" s="9">
        <f t="shared" si="180"/>
        <v>9638.7096774193997</v>
      </c>
      <c r="L643" s="9">
        <f t="shared" si="181"/>
        <v>9612.1883656509672</v>
      </c>
      <c r="M643" s="9">
        <f t="shared" si="182"/>
        <v>9589.2090741876018</v>
      </c>
      <c r="N643" s="9">
        <f t="shared" si="195"/>
        <v>9376.6756032171579</v>
      </c>
      <c r="O643" s="9">
        <f t="shared" si="184"/>
        <v>8637.5321336760917</v>
      </c>
      <c r="P643" s="8">
        <f t="shared" si="196"/>
        <v>0</v>
      </c>
      <c r="Q643" s="9">
        <f t="shared" si="197"/>
        <v>9589.2090741876018</v>
      </c>
      <c r="R643" s="7">
        <f t="shared" si="198"/>
        <v>9589.2090741876018</v>
      </c>
      <c r="S643" s="8">
        <f t="shared" si="199"/>
        <v>0</v>
      </c>
      <c r="T643" s="9">
        <f t="shared" si="200"/>
        <v>9638.7096774193997</v>
      </c>
      <c r="U643" s="9">
        <f t="shared" si="201"/>
        <v>9612.1883656509672</v>
      </c>
      <c r="V643" s="1">
        <f t="shared" si="191"/>
        <v>28840.107117257969</v>
      </c>
    </row>
    <row r="644" spans="1:22">
      <c r="A644" s="105">
        <v>6.5099999999999999E-4</v>
      </c>
      <c r="B644" s="7">
        <f t="shared" si="193"/>
        <v>7764.2987445875206</v>
      </c>
      <c r="C644" t="s">
        <v>42</v>
      </c>
      <c r="D644" t="s">
        <v>423</v>
      </c>
      <c r="E644" t="s">
        <v>119</v>
      </c>
      <c r="F644" s="26">
        <f t="shared" si="194"/>
        <v>1</v>
      </c>
      <c r="G644" s="26">
        <f t="shared" si="179"/>
        <v>1</v>
      </c>
      <c r="H644" s="8">
        <v>0</v>
      </c>
      <c r="I644" s="8">
        <v>0</v>
      </c>
      <c r="J644" s="8">
        <v>0</v>
      </c>
      <c r="K644" s="9">
        <f t="shared" si="180"/>
        <v>0</v>
      </c>
      <c r="L644" s="9">
        <f t="shared" si="181"/>
        <v>0</v>
      </c>
      <c r="M644" s="9">
        <f t="shared" si="182"/>
        <v>0</v>
      </c>
      <c r="N644" s="9">
        <f t="shared" si="195"/>
        <v>0</v>
      </c>
      <c r="O644" s="9">
        <f t="shared" si="184"/>
        <v>7764.2980935875203</v>
      </c>
      <c r="P644" s="8">
        <f t="shared" si="196"/>
        <v>0</v>
      </c>
      <c r="Q644" s="9">
        <f t="shared" si="197"/>
        <v>0</v>
      </c>
      <c r="R644" s="7">
        <f t="shared" si="198"/>
        <v>0</v>
      </c>
      <c r="S644" s="8">
        <f t="shared" si="199"/>
        <v>0</v>
      </c>
      <c r="T644" s="9">
        <f t="shared" si="200"/>
        <v>7764.2980935875203</v>
      </c>
      <c r="U644" s="9">
        <f t="shared" si="201"/>
        <v>0</v>
      </c>
      <c r="V644" s="1">
        <f t="shared" si="191"/>
        <v>7764.2980935875203</v>
      </c>
    </row>
    <row r="645" spans="1:22">
      <c r="A645" s="105">
        <v>6.5200000000000002E-4</v>
      </c>
      <c r="B645" s="7">
        <f t="shared" si="193"/>
        <v>6.5200000000000002E-4</v>
      </c>
      <c r="F645" s="26">
        <f t="shared" si="194"/>
        <v>0</v>
      </c>
      <c r="G645" s="26">
        <f t="shared" si="179"/>
        <v>0</v>
      </c>
      <c r="H645" s="8">
        <v>0</v>
      </c>
      <c r="I645" s="8">
        <v>0</v>
      </c>
      <c r="J645" s="8">
        <v>0</v>
      </c>
      <c r="K645" s="9">
        <f t="shared" si="180"/>
        <v>0</v>
      </c>
      <c r="L645" s="9">
        <f t="shared" si="181"/>
        <v>0</v>
      </c>
      <c r="M645" s="9">
        <f t="shared" si="182"/>
        <v>0</v>
      </c>
      <c r="N645" s="9">
        <f t="shared" si="195"/>
        <v>0</v>
      </c>
      <c r="O645" s="9">
        <f t="shared" si="184"/>
        <v>0</v>
      </c>
      <c r="P645" s="8">
        <f t="shared" si="196"/>
        <v>0</v>
      </c>
      <c r="Q645" s="9">
        <f t="shared" si="197"/>
        <v>0</v>
      </c>
      <c r="R645" s="7">
        <f t="shared" si="198"/>
        <v>0</v>
      </c>
      <c r="S645" s="8">
        <f t="shared" si="199"/>
        <v>0</v>
      </c>
      <c r="T645" s="9">
        <f t="shared" si="200"/>
        <v>0</v>
      </c>
      <c r="U645" s="9">
        <f t="shared" si="201"/>
        <v>0</v>
      </c>
      <c r="V645" s="1">
        <f t="shared" si="191"/>
        <v>0</v>
      </c>
    </row>
    <row r="646" spans="1:22">
      <c r="A646" s="105">
        <v>6.5300000000000004E-4</v>
      </c>
      <c r="B646" s="7">
        <f t="shared" si="193"/>
        <v>6.5300000000000004E-4</v>
      </c>
      <c r="F646" s="26">
        <f t="shared" si="194"/>
        <v>0</v>
      </c>
      <c r="G646" s="26">
        <f t="shared" si="179"/>
        <v>0</v>
      </c>
      <c r="H646" s="8">
        <v>0</v>
      </c>
      <c r="I646" s="8">
        <v>0</v>
      </c>
      <c r="J646" s="8">
        <v>0</v>
      </c>
      <c r="K646" s="9">
        <f t="shared" si="180"/>
        <v>0</v>
      </c>
      <c r="L646" s="9">
        <f t="shared" si="181"/>
        <v>0</v>
      </c>
      <c r="M646" s="9">
        <f t="shared" si="182"/>
        <v>0</v>
      </c>
      <c r="N646" s="9">
        <f t="shared" si="195"/>
        <v>0</v>
      </c>
      <c r="O646" s="9">
        <f t="shared" si="184"/>
        <v>0</v>
      </c>
      <c r="P646" s="8">
        <f t="shared" si="196"/>
        <v>0</v>
      </c>
      <c r="Q646" s="9">
        <f t="shared" si="197"/>
        <v>0</v>
      </c>
      <c r="R646" s="7">
        <f t="shared" si="198"/>
        <v>0</v>
      </c>
      <c r="S646" s="8">
        <f t="shared" si="199"/>
        <v>0</v>
      </c>
      <c r="T646" s="9">
        <f t="shared" si="200"/>
        <v>0</v>
      </c>
      <c r="U646" s="9">
        <f t="shared" si="201"/>
        <v>0</v>
      </c>
      <c r="V646" s="1">
        <f t="shared" si="191"/>
        <v>0</v>
      </c>
    </row>
    <row r="647" spans="1:22">
      <c r="A647" s="105">
        <v>6.5399999999999996E-4</v>
      </c>
      <c r="B647" s="7">
        <f t="shared" si="193"/>
        <v>6.5399999999999996E-4</v>
      </c>
      <c r="F647" s="26">
        <f t="shared" si="194"/>
        <v>0</v>
      </c>
      <c r="G647" s="26">
        <f t="shared" si="179"/>
        <v>0</v>
      </c>
      <c r="H647" s="8">
        <v>0</v>
      </c>
      <c r="I647" s="8">
        <v>0</v>
      </c>
      <c r="J647" s="8">
        <v>0</v>
      </c>
      <c r="K647" s="9">
        <f t="shared" si="180"/>
        <v>0</v>
      </c>
      <c r="L647" s="9">
        <f t="shared" si="181"/>
        <v>0</v>
      </c>
      <c r="M647" s="9">
        <f t="shared" si="182"/>
        <v>0</v>
      </c>
      <c r="N647" s="9">
        <f t="shared" si="195"/>
        <v>0</v>
      </c>
      <c r="O647" s="9">
        <f t="shared" si="184"/>
        <v>0</v>
      </c>
      <c r="P647" s="8">
        <f t="shared" si="196"/>
        <v>0</v>
      </c>
      <c r="Q647" s="9">
        <f t="shared" si="197"/>
        <v>0</v>
      </c>
      <c r="R647" s="7">
        <f t="shared" si="198"/>
        <v>0</v>
      </c>
      <c r="S647" s="8">
        <f t="shared" si="199"/>
        <v>0</v>
      </c>
      <c r="T647" s="9">
        <f t="shared" si="200"/>
        <v>0</v>
      </c>
      <c r="U647" s="9">
        <f t="shared" si="201"/>
        <v>0</v>
      </c>
      <c r="V647" s="1">
        <f t="shared" si="191"/>
        <v>0</v>
      </c>
    </row>
    <row r="648" spans="1:22">
      <c r="A648" s="105">
        <v>6.5499999999999998E-4</v>
      </c>
      <c r="B648" s="7">
        <f t="shared" si="193"/>
        <v>6.5499999999999998E-4</v>
      </c>
      <c r="F648" s="26">
        <f t="shared" si="194"/>
        <v>0</v>
      </c>
      <c r="G648" s="26">
        <f t="shared" si="179"/>
        <v>0</v>
      </c>
      <c r="H648" s="8">
        <v>0</v>
      </c>
      <c r="I648" s="8">
        <v>0</v>
      </c>
      <c r="J648" s="8">
        <v>0</v>
      </c>
      <c r="K648" s="9">
        <f t="shared" si="180"/>
        <v>0</v>
      </c>
      <c r="L648" s="9">
        <f t="shared" si="181"/>
        <v>0</v>
      </c>
      <c r="M648" s="9">
        <f t="shared" si="182"/>
        <v>0</v>
      </c>
      <c r="N648" s="9">
        <f t="shared" si="195"/>
        <v>0</v>
      </c>
      <c r="O648" s="9">
        <f t="shared" si="184"/>
        <v>0</v>
      </c>
      <c r="P648" s="8">
        <f t="shared" si="196"/>
        <v>0</v>
      </c>
      <c r="Q648" s="9">
        <f t="shared" si="197"/>
        <v>0</v>
      </c>
      <c r="R648" s="7">
        <f t="shared" si="198"/>
        <v>0</v>
      </c>
      <c r="S648" s="8">
        <f t="shared" si="199"/>
        <v>0</v>
      </c>
      <c r="T648" s="9">
        <f t="shared" si="200"/>
        <v>0</v>
      </c>
      <c r="U648" s="9">
        <f t="shared" si="201"/>
        <v>0</v>
      </c>
      <c r="V648" s="1">
        <f t="shared" si="191"/>
        <v>0</v>
      </c>
    </row>
    <row r="649" spans="1:22">
      <c r="A649" s="105">
        <v>6.5600000000000001E-4</v>
      </c>
      <c r="B649" s="7">
        <f t="shared" si="193"/>
        <v>6.5600000000000001E-4</v>
      </c>
      <c r="F649" s="26">
        <f t="shared" si="194"/>
        <v>0</v>
      </c>
      <c r="G649" s="26">
        <f t="shared" si="179"/>
        <v>0</v>
      </c>
      <c r="H649" s="8">
        <v>0</v>
      </c>
      <c r="I649" s="8">
        <v>0</v>
      </c>
      <c r="J649" s="8">
        <v>0</v>
      </c>
      <c r="K649" s="9">
        <f t="shared" si="180"/>
        <v>0</v>
      </c>
      <c r="L649" s="9">
        <f t="shared" si="181"/>
        <v>0</v>
      </c>
      <c r="M649" s="9">
        <f t="shared" si="182"/>
        <v>0</v>
      </c>
      <c r="N649" s="9">
        <f t="shared" si="195"/>
        <v>0</v>
      </c>
      <c r="O649" s="9">
        <f t="shared" si="184"/>
        <v>0</v>
      </c>
      <c r="P649" s="8">
        <f t="shared" si="196"/>
        <v>0</v>
      </c>
      <c r="Q649" s="9">
        <f t="shared" si="197"/>
        <v>0</v>
      </c>
      <c r="R649" s="7">
        <f t="shared" si="198"/>
        <v>0</v>
      </c>
      <c r="S649" s="8">
        <f t="shared" si="199"/>
        <v>0</v>
      </c>
      <c r="T649" s="9">
        <f t="shared" si="200"/>
        <v>0</v>
      </c>
      <c r="U649" s="9">
        <f t="shared" si="201"/>
        <v>0</v>
      </c>
      <c r="V649" s="1">
        <f t="shared" si="191"/>
        <v>0</v>
      </c>
    </row>
    <row r="650" spans="1:22">
      <c r="A650" s="105">
        <v>6.5700000000000003E-4</v>
      </c>
      <c r="B650" s="7">
        <f t="shared" si="193"/>
        <v>6.5700000000000003E-4</v>
      </c>
      <c r="F650" s="26">
        <f t="shared" si="194"/>
        <v>0</v>
      </c>
      <c r="G650" s="26">
        <f t="shared" si="179"/>
        <v>0</v>
      </c>
      <c r="H650" s="8">
        <v>0</v>
      </c>
      <c r="I650" s="8">
        <v>0</v>
      </c>
      <c r="J650" s="8">
        <v>0</v>
      </c>
      <c r="K650" s="9">
        <f t="shared" si="180"/>
        <v>0</v>
      </c>
      <c r="L650" s="9">
        <f t="shared" si="181"/>
        <v>0</v>
      </c>
      <c r="M650" s="9">
        <f t="shared" si="182"/>
        <v>0</v>
      </c>
      <c r="N650" s="9">
        <f t="shared" si="195"/>
        <v>0</v>
      </c>
      <c r="O650" s="9">
        <f t="shared" si="184"/>
        <v>0</v>
      </c>
      <c r="P650" s="8">
        <f t="shared" si="196"/>
        <v>0</v>
      </c>
      <c r="Q650" s="9">
        <f t="shared" si="197"/>
        <v>0</v>
      </c>
      <c r="R650" s="7">
        <f t="shared" si="198"/>
        <v>0</v>
      </c>
      <c r="S650" s="8">
        <f t="shared" si="199"/>
        <v>0</v>
      </c>
      <c r="T650" s="9">
        <f t="shared" si="200"/>
        <v>0</v>
      </c>
      <c r="U650" s="9">
        <f t="shared" si="201"/>
        <v>0</v>
      </c>
      <c r="V650" s="1">
        <f t="shared" si="191"/>
        <v>0</v>
      </c>
    </row>
    <row r="651" spans="1:22">
      <c r="A651" s="105">
        <v>6.5799999999999995E-4</v>
      </c>
      <c r="B651" s="7">
        <f t="shared" si="193"/>
        <v>6.5799999999999995E-4</v>
      </c>
      <c r="F651" s="26">
        <f t="shared" si="194"/>
        <v>0</v>
      </c>
      <c r="G651" s="26">
        <f t="shared" si="179"/>
        <v>0</v>
      </c>
      <c r="H651" s="8">
        <v>0</v>
      </c>
      <c r="I651" s="8">
        <v>0</v>
      </c>
      <c r="J651" s="8">
        <v>0</v>
      </c>
      <c r="K651" s="9">
        <f t="shared" si="180"/>
        <v>0</v>
      </c>
      <c r="L651" s="9">
        <f t="shared" si="181"/>
        <v>0</v>
      </c>
      <c r="M651" s="9">
        <f t="shared" si="182"/>
        <v>0</v>
      </c>
      <c r="N651" s="9">
        <f t="shared" si="195"/>
        <v>0</v>
      </c>
      <c r="O651" s="9">
        <f t="shared" si="184"/>
        <v>0</v>
      </c>
      <c r="P651" s="8">
        <f t="shared" si="196"/>
        <v>0</v>
      </c>
      <c r="Q651" s="9">
        <f t="shared" si="197"/>
        <v>0</v>
      </c>
      <c r="R651" s="7">
        <f t="shared" si="198"/>
        <v>0</v>
      </c>
      <c r="S651" s="8">
        <f t="shared" si="199"/>
        <v>0</v>
      </c>
      <c r="T651" s="9">
        <f t="shared" si="200"/>
        <v>0</v>
      </c>
      <c r="U651" s="9">
        <f t="shared" si="201"/>
        <v>0</v>
      </c>
      <c r="V651" s="1">
        <f t="shared" si="191"/>
        <v>0</v>
      </c>
    </row>
    <row r="652" spans="1:22">
      <c r="A652" s="105">
        <v>6.5899999999999997E-4</v>
      </c>
      <c r="B652" s="7">
        <f t="shared" si="193"/>
        <v>6.5899999999999997E-4</v>
      </c>
      <c r="F652" s="26">
        <f t="shared" si="194"/>
        <v>0</v>
      </c>
      <c r="G652" s="26">
        <f t="shared" si="179"/>
        <v>0</v>
      </c>
      <c r="H652" s="8">
        <v>0</v>
      </c>
      <c r="I652" s="8">
        <v>0</v>
      </c>
      <c r="J652" s="8">
        <v>0</v>
      </c>
      <c r="K652" s="9">
        <f t="shared" si="180"/>
        <v>0</v>
      </c>
      <c r="L652" s="9">
        <f t="shared" si="181"/>
        <v>0</v>
      </c>
      <c r="M652" s="9">
        <f t="shared" si="182"/>
        <v>0</v>
      </c>
      <c r="N652" s="9">
        <f t="shared" si="195"/>
        <v>0</v>
      </c>
      <c r="O652" s="9">
        <f t="shared" si="184"/>
        <v>0</v>
      </c>
      <c r="P652" s="8">
        <f t="shared" si="196"/>
        <v>0</v>
      </c>
      <c r="Q652" s="9">
        <f t="shared" si="197"/>
        <v>0</v>
      </c>
      <c r="R652" s="7">
        <f t="shared" si="198"/>
        <v>0</v>
      </c>
      <c r="S652" s="8">
        <f t="shared" si="199"/>
        <v>0</v>
      </c>
      <c r="T652" s="9">
        <f t="shared" si="200"/>
        <v>0</v>
      </c>
      <c r="U652" s="9">
        <f t="shared" si="201"/>
        <v>0</v>
      </c>
      <c r="V652" s="1">
        <f t="shared" si="191"/>
        <v>0</v>
      </c>
    </row>
    <row r="653" spans="1:22">
      <c r="A653" s="105">
        <v>6.6E-4</v>
      </c>
      <c r="B653" s="7">
        <f t="shared" si="193"/>
        <v>6.6E-4</v>
      </c>
      <c r="F653" s="26">
        <f t="shared" si="194"/>
        <v>0</v>
      </c>
      <c r="G653" s="26">
        <f t="shared" si="179"/>
        <v>0</v>
      </c>
      <c r="H653" s="8">
        <v>0</v>
      </c>
      <c r="I653" s="8">
        <v>0</v>
      </c>
      <c r="J653" s="8">
        <v>0</v>
      </c>
      <c r="K653" s="9">
        <f t="shared" si="180"/>
        <v>0</v>
      </c>
      <c r="L653" s="9">
        <f t="shared" si="181"/>
        <v>0</v>
      </c>
      <c r="M653" s="9">
        <f t="shared" si="182"/>
        <v>0</v>
      </c>
      <c r="N653" s="9">
        <f t="shared" si="195"/>
        <v>0</v>
      </c>
      <c r="O653" s="9">
        <f t="shared" si="184"/>
        <v>0</v>
      </c>
      <c r="P653" s="8">
        <f t="shared" si="196"/>
        <v>0</v>
      </c>
      <c r="Q653" s="9">
        <f t="shared" si="197"/>
        <v>0</v>
      </c>
      <c r="R653" s="7">
        <f t="shared" si="198"/>
        <v>0</v>
      </c>
      <c r="S653" s="8">
        <f t="shared" si="199"/>
        <v>0</v>
      </c>
      <c r="T653" s="9">
        <f t="shared" si="200"/>
        <v>0</v>
      </c>
      <c r="U653" s="9">
        <f t="shared" si="201"/>
        <v>0</v>
      </c>
      <c r="V653" s="1">
        <f t="shared" si="191"/>
        <v>0</v>
      </c>
    </row>
    <row r="654" spans="1:22">
      <c r="A654" s="105">
        <v>6.6100000000000002E-4</v>
      </c>
      <c r="B654" s="7">
        <f t="shared" si="193"/>
        <v>6.6100000000000002E-4</v>
      </c>
      <c r="F654" s="26">
        <f t="shared" si="194"/>
        <v>0</v>
      </c>
      <c r="G654" s="26">
        <f t="shared" si="179"/>
        <v>0</v>
      </c>
      <c r="H654" s="8">
        <v>0</v>
      </c>
      <c r="I654" s="8">
        <v>0</v>
      </c>
      <c r="J654" s="8">
        <v>0</v>
      </c>
      <c r="K654" s="9">
        <f t="shared" si="180"/>
        <v>0</v>
      </c>
      <c r="L654" s="9">
        <f t="shared" si="181"/>
        <v>0</v>
      </c>
      <c r="M654" s="9">
        <f t="shared" si="182"/>
        <v>0</v>
      </c>
      <c r="N654" s="9">
        <f t="shared" si="195"/>
        <v>0</v>
      </c>
      <c r="O654" s="9">
        <f t="shared" si="184"/>
        <v>0</v>
      </c>
      <c r="P654" s="8">
        <f t="shared" si="196"/>
        <v>0</v>
      </c>
      <c r="Q654" s="9">
        <f t="shared" si="197"/>
        <v>0</v>
      </c>
      <c r="R654" s="7">
        <f t="shared" si="198"/>
        <v>0</v>
      </c>
      <c r="S654" s="8">
        <f t="shared" si="199"/>
        <v>0</v>
      </c>
      <c r="T654" s="9">
        <f t="shared" si="200"/>
        <v>0</v>
      </c>
      <c r="U654" s="9">
        <f t="shared" si="201"/>
        <v>0</v>
      </c>
      <c r="V654" s="1">
        <f t="shared" si="191"/>
        <v>0</v>
      </c>
    </row>
    <row r="655" spans="1:22">
      <c r="A655" s="105">
        <v>6.6200000000000005E-4</v>
      </c>
      <c r="B655" s="7">
        <f t="shared" si="193"/>
        <v>6.6200000000000005E-4</v>
      </c>
      <c r="F655" s="26">
        <f t="shared" si="194"/>
        <v>0</v>
      </c>
      <c r="G655" s="26">
        <f t="shared" si="179"/>
        <v>0</v>
      </c>
      <c r="H655" s="8">
        <v>0</v>
      </c>
      <c r="I655" s="8">
        <v>0</v>
      </c>
      <c r="J655" s="8">
        <v>0</v>
      </c>
      <c r="K655" s="9">
        <f t="shared" si="180"/>
        <v>0</v>
      </c>
      <c r="L655" s="9">
        <f t="shared" si="181"/>
        <v>0</v>
      </c>
      <c r="M655" s="9">
        <f t="shared" si="182"/>
        <v>0</v>
      </c>
      <c r="N655" s="9">
        <f t="shared" si="195"/>
        <v>0</v>
      </c>
      <c r="O655" s="9">
        <f t="shared" si="184"/>
        <v>0</v>
      </c>
      <c r="P655" s="8">
        <f t="shared" si="196"/>
        <v>0</v>
      </c>
      <c r="Q655" s="9">
        <f t="shared" si="197"/>
        <v>0</v>
      </c>
      <c r="R655" s="7">
        <f t="shared" si="198"/>
        <v>0</v>
      </c>
      <c r="S655" s="8">
        <f t="shared" si="199"/>
        <v>0</v>
      </c>
      <c r="T655" s="9">
        <f t="shared" si="200"/>
        <v>0</v>
      </c>
      <c r="U655" s="9">
        <f t="shared" si="201"/>
        <v>0</v>
      </c>
      <c r="V655" s="1">
        <f t="shared" si="191"/>
        <v>0</v>
      </c>
    </row>
    <row r="656" spans="1:22">
      <c r="A656" s="105">
        <v>6.6299999999999996E-4</v>
      </c>
      <c r="B656" s="7">
        <f t="shared" si="193"/>
        <v>6.6299999999999996E-4</v>
      </c>
      <c r="F656" s="26">
        <f t="shared" si="194"/>
        <v>0</v>
      </c>
      <c r="G656" s="26">
        <f t="shared" si="179"/>
        <v>0</v>
      </c>
      <c r="H656" s="8">
        <v>0</v>
      </c>
      <c r="I656" s="8">
        <v>0</v>
      </c>
      <c r="J656" s="8">
        <v>0</v>
      </c>
      <c r="K656" s="9">
        <f t="shared" si="180"/>
        <v>0</v>
      </c>
      <c r="L656" s="9">
        <f t="shared" si="181"/>
        <v>0</v>
      </c>
      <c r="M656" s="9">
        <f t="shared" si="182"/>
        <v>0</v>
      </c>
      <c r="N656" s="9">
        <f t="shared" si="195"/>
        <v>0</v>
      </c>
      <c r="O656" s="9">
        <f t="shared" si="184"/>
        <v>0</v>
      </c>
      <c r="P656" s="8">
        <f t="shared" si="196"/>
        <v>0</v>
      </c>
      <c r="Q656" s="9">
        <f t="shared" si="197"/>
        <v>0</v>
      </c>
      <c r="R656" s="7">
        <f t="shared" si="198"/>
        <v>0</v>
      </c>
      <c r="S656" s="8">
        <f t="shared" si="199"/>
        <v>0</v>
      </c>
      <c r="T656" s="9">
        <f t="shared" si="200"/>
        <v>0</v>
      </c>
      <c r="U656" s="9">
        <f t="shared" si="201"/>
        <v>0</v>
      </c>
      <c r="V656" s="1">
        <f t="shared" si="191"/>
        <v>0</v>
      </c>
    </row>
    <row r="657" spans="1:33" s="101" customFormat="1">
      <c r="A657" s="100"/>
      <c r="F657" s="102"/>
      <c r="G657" s="102"/>
      <c r="V657" s="103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</row>
    <row r="658" spans="1:33">
      <c r="C658" s="7" t="s">
        <v>472</v>
      </c>
    </row>
    <row r="659" spans="1:33">
      <c r="C659" s="7" t="s">
        <v>17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59"/>
  <sheetViews>
    <sheetView workbookViewId="0">
      <pane xSplit="4" ySplit="1" topLeftCell="E371" activePane="bottomRight" state="frozenSplit"/>
      <selection pane="topRight"/>
      <selection pane="bottomLeft" activeCell="A31" sqref="A31"/>
      <selection pane="bottomRight" activeCell="C377" sqref="C377:D377"/>
    </sheetView>
  </sheetViews>
  <sheetFormatPr defaultRowHeight="12.75"/>
  <cols>
    <col min="1" max="1" width="9.140625" style="29"/>
    <col min="2" max="2" width="9.140625" style="7"/>
    <col min="3" max="3" width="17.85546875" style="7" bestFit="1" customWidth="1"/>
    <col min="4" max="4" width="9.85546875" style="7" bestFit="1" customWidth="1"/>
    <col min="5" max="5" width="28.5703125" style="7" bestFit="1" customWidth="1"/>
    <col min="6" max="7" width="9.140625" style="26"/>
    <col min="8" max="10" width="9.140625" style="8"/>
    <col min="11" max="15" width="9.140625" style="9"/>
    <col min="16" max="16" width="9.140625" style="8"/>
    <col min="17" max="17" width="9.140625" style="9"/>
    <col min="18" max="18" width="9.140625" style="7"/>
    <col min="19" max="19" width="9.140625" style="8"/>
    <col min="20" max="21" width="9.140625" style="9"/>
    <col min="34" max="16384" width="9.140625" style="7"/>
  </cols>
  <sheetData>
    <row r="1" spans="1:22" s="4" customFormat="1">
      <c r="A1" s="27"/>
      <c r="C1" s="4" t="s">
        <v>3</v>
      </c>
      <c r="D1" s="4" t="s">
        <v>26</v>
      </c>
      <c r="F1" s="24"/>
      <c r="G1" s="24"/>
      <c r="H1" s="5" t="s">
        <v>18</v>
      </c>
      <c r="I1" s="5" t="s">
        <v>32</v>
      </c>
      <c r="J1" s="5" t="s">
        <v>31</v>
      </c>
      <c r="K1" s="6" t="s">
        <v>34</v>
      </c>
      <c r="L1" s="6" t="s">
        <v>35</v>
      </c>
      <c r="M1" s="6" t="s">
        <v>33</v>
      </c>
      <c r="N1" s="6" t="s">
        <v>36</v>
      </c>
      <c r="O1" s="6" t="s">
        <v>16</v>
      </c>
      <c r="P1" s="5" t="s">
        <v>4</v>
      </c>
      <c r="Q1" s="6" t="s">
        <v>69</v>
      </c>
      <c r="R1" s="4" t="s">
        <v>5</v>
      </c>
      <c r="S1" s="5" t="s">
        <v>2</v>
      </c>
      <c r="T1" s="6" t="s">
        <v>0</v>
      </c>
      <c r="U1" s="6" t="s">
        <v>1</v>
      </c>
    </row>
    <row r="2" spans="1:22" s="22" customFormat="1">
      <c r="A2" s="28"/>
      <c r="C2" s="23" t="s">
        <v>98</v>
      </c>
      <c r="D2" s="23"/>
      <c r="E2" s="23"/>
      <c r="F2" s="25"/>
      <c r="G2" s="25"/>
    </row>
    <row r="3" spans="1:22">
      <c r="A3" s="105">
        <v>1.0000000000000001E-5</v>
      </c>
      <c r="B3" s="7">
        <f t="shared" ref="B3:B34" si="0">V3+A3</f>
        <v>10000.00001</v>
      </c>
      <c r="C3" t="s">
        <v>106</v>
      </c>
      <c r="D3" t="s">
        <v>107</v>
      </c>
      <c r="E3" t="s">
        <v>108</v>
      </c>
      <c r="F3" s="26">
        <f t="shared" ref="F3:F34" si="1">COUNTIF(H3:O3,"&gt;1")</f>
        <v>1</v>
      </c>
      <c r="G3" s="26">
        <f t="shared" ref="G3:G37" si="2">COUNTIF(R3:U3,"&gt;1")</f>
        <v>1</v>
      </c>
      <c r="H3" s="8">
        <f t="shared" ref="H3:H82" si="3">IF(ISERROR(VLOOKUP($C3,Aqua2,5,FALSE)),0,(VLOOKUP($C3,Aqua2,5,FALSE)))</f>
        <v>10000</v>
      </c>
      <c r="I3" s="8">
        <f t="shared" ref="I3:I82" si="4">IF(ISERROR(VLOOKUP($C3,Aqua3,5,FALSE)),0,(VLOOKUP($C3,Aqua3,5,FALSE)))</f>
        <v>0</v>
      </c>
      <c r="J3" s="8">
        <f t="shared" ref="J3:J82" si="5">IF(ISERROR(VLOOKUP($C3,Aqua4,5,FALSE)),0,(VLOOKUP($C3,Aqua4,5,FALSE)))</f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8">
        <f t="shared" ref="P3:P34" si="6">LARGE(H3:J3,2)</f>
        <v>0</v>
      </c>
      <c r="Q3" s="9">
        <f t="shared" ref="Q3:Q34" si="7">LARGE(K3:O3,3)</f>
        <v>0</v>
      </c>
      <c r="R3" s="7">
        <f t="shared" ref="R3:R34" si="8">LARGE(P3:Q3,1)</f>
        <v>0</v>
      </c>
      <c r="S3" s="8">
        <f t="shared" ref="S3:S34" si="9">LARGE(H3:J3,1)</f>
        <v>10000</v>
      </c>
      <c r="T3" s="9">
        <f t="shared" ref="T3:T34" si="10">LARGE(K3:O3,1)</f>
        <v>0</v>
      </c>
      <c r="U3" s="9">
        <f t="shared" ref="U3:U34" si="11">LARGE(K3:O3,2)</f>
        <v>0</v>
      </c>
      <c r="V3" s="1">
        <f t="shared" ref="V3:V37" si="12">SUM(R3:U3)</f>
        <v>10000</v>
      </c>
    </row>
    <row r="4" spans="1:22">
      <c r="A4" s="105">
        <v>1.1000000000000001E-5</v>
      </c>
      <c r="B4" s="7">
        <f t="shared" si="0"/>
        <v>1.1000000000000001E-5</v>
      </c>
      <c r="C4"/>
      <c r="D4"/>
      <c r="E4"/>
      <c r="F4" s="26">
        <f t="shared" si="1"/>
        <v>0</v>
      </c>
      <c r="G4" s="26">
        <f t="shared" si="2"/>
        <v>0</v>
      </c>
      <c r="H4" s="8">
        <f t="shared" si="3"/>
        <v>0</v>
      </c>
      <c r="I4" s="8">
        <f t="shared" si="4"/>
        <v>0</v>
      </c>
      <c r="J4" s="8">
        <f t="shared" si="5"/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8">
        <f t="shared" si="6"/>
        <v>0</v>
      </c>
      <c r="Q4" s="9">
        <f t="shared" si="7"/>
        <v>0</v>
      </c>
      <c r="R4" s="7">
        <f t="shared" si="8"/>
        <v>0</v>
      </c>
      <c r="S4" s="8">
        <f t="shared" si="9"/>
        <v>0</v>
      </c>
      <c r="T4" s="9">
        <f t="shared" si="10"/>
        <v>0</v>
      </c>
      <c r="U4" s="9">
        <f t="shared" si="11"/>
        <v>0</v>
      </c>
      <c r="V4" s="1">
        <f t="shared" si="12"/>
        <v>0</v>
      </c>
    </row>
    <row r="5" spans="1:22">
      <c r="A5" s="105">
        <v>1.2E-5</v>
      </c>
      <c r="B5" s="7">
        <f t="shared" si="0"/>
        <v>8126.9841389841695</v>
      </c>
      <c r="C5" t="s">
        <v>109</v>
      </c>
      <c r="D5" t="s">
        <v>107</v>
      </c>
      <c r="E5" t="s">
        <v>110</v>
      </c>
      <c r="F5" s="26">
        <f t="shared" si="1"/>
        <v>1</v>
      </c>
      <c r="G5" s="26">
        <f t="shared" si="2"/>
        <v>1</v>
      </c>
      <c r="H5" s="8">
        <f t="shared" si="3"/>
        <v>0</v>
      </c>
      <c r="I5" s="8">
        <f t="shared" si="4"/>
        <v>0</v>
      </c>
      <c r="J5" s="8">
        <f t="shared" si="5"/>
        <v>8126.9841269841691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8">
        <f t="shared" si="6"/>
        <v>0</v>
      </c>
      <c r="Q5" s="9">
        <f t="shared" si="7"/>
        <v>0</v>
      </c>
      <c r="R5" s="7">
        <f t="shared" si="8"/>
        <v>0</v>
      </c>
      <c r="S5" s="8">
        <f t="shared" si="9"/>
        <v>8126.9841269841691</v>
      </c>
      <c r="T5" s="9">
        <f t="shared" si="10"/>
        <v>0</v>
      </c>
      <c r="U5" s="9">
        <f t="shared" si="11"/>
        <v>0</v>
      </c>
      <c r="V5" s="1">
        <f t="shared" si="12"/>
        <v>8126.9841269841691</v>
      </c>
    </row>
    <row r="6" spans="1:22">
      <c r="A6" s="105">
        <v>1.3000000000000001E-5</v>
      </c>
      <c r="B6" s="7">
        <f t="shared" si="0"/>
        <v>7071.8232174198965</v>
      </c>
      <c r="C6" t="s">
        <v>111</v>
      </c>
      <c r="D6" t="s">
        <v>107</v>
      </c>
      <c r="E6" t="s">
        <v>112</v>
      </c>
      <c r="F6" s="26">
        <f t="shared" si="1"/>
        <v>1</v>
      </c>
      <c r="G6" s="26">
        <f t="shared" si="2"/>
        <v>1</v>
      </c>
      <c r="H6" s="8">
        <f t="shared" si="3"/>
        <v>0</v>
      </c>
      <c r="I6" s="8">
        <f t="shared" si="4"/>
        <v>0</v>
      </c>
      <c r="J6" s="8">
        <f t="shared" si="5"/>
        <v>7071.8232044198967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8">
        <f t="shared" si="6"/>
        <v>0</v>
      </c>
      <c r="Q6" s="9">
        <f t="shared" si="7"/>
        <v>0</v>
      </c>
      <c r="R6" s="7">
        <f t="shared" si="8"/>
        <v>0</v>
      </c>
      <c r="S6" s="8">
        <f t="shared" si="9"/>
        <v>7071.8232044198967</v>
      </c>
      <c r="T6" s="9">
        <f t="shared" si="10"/>
        <v>0</v>
      </c>
      <c r="U6" s="9">
        <f t="shared" si="11"/>
        <v>0</v>
      </c>
      <c r="V6" s="1">
        <f t="shared" si="12"/>
        <v>7071.8232044198967</v>
      </c>
    </row>
    <row r="7" spans="1:22">
      <c r="A7" s="105">
        <v>1.4000000000000001E-5</v>
      </c>
      <c r="B7" s="7">
        <f t="shared" si="0"/>
        <v>1.4000000000000001E-5</v>
      </c>
      <c r="C7"/>
      <c r="D7"/>
      <c r="E7"/>
      <c r="F7" s="26">
        <f t="shared" si="1"/>
        <v>0</v>
      </c>
      <c r="G7" s="26">
        <f t="shared" si="2"/>
        <v>0</v>
      </c>
      <c r="H7" s="8">
        <f t="shared" si="3"/>
        <v>0</v>
      </c>
      <c r="I7" s="8">
        <f t="shared" si="4"/>
        <v>0</v>
      </c>
      <c r="J7" s="8">
        <f t="shared" si="5"/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8">
        <f t="shared" si="6"/>
        <v>0</v>
      </c>
      <c r="Q7" s="9">
        <f t="shared" si="7"/>
        <v>0</v>
      </c>
      <c r="R7" s="7">
        <f t="shared" si="8"/>
        <v>0</v>
      </c>
      <c r="S7" s="8">
        <f t="shared" si="9"/>
        <v>0</v>
      </c>
      <c r="T7" s="9">
        <f t="shared" si="10"/>
        <v>0</v>
      </c>
      <c r="U7" s="9">
        <f t="shared" si="11"/>
        <v>0</v>
      </c>
      <c r="V7" s="1">
        <f t="shared" si="12"/>
        <v>0</v>
      </c>
    </row>
    <row r="8" spans="1:22">
      <c r="A8" s="105">
        <v>1.5E-5</v>
      </c>
      <c r="B8" s="7">
        <f t="shared" si="0"/>
        <v>8982.4561553507792</v>
      </c>
      <c r="C8" t="s">
        <v>114</v>
      </c>
      <c r="D8" t="s">
        <v>107</v>
      </c>
      <c r="E8" t="s">
        <v>115</v>
      </c>
      <c r="F8" s="26">
        <f t="shared" si="1"/>
        <v>1</v>
      </c>
      <c r="G8" s="26">
        <f t="shared" si="2"/>
        <v>1</v>
      </c>
      <c r="H8" s="8">
        <f t="shared" si="3"/>
        <v>0</v>
      </c>
      <c r="I8" s="8">
        <f t="shared" si="4"/>
        <v>0</v>
      </c>
      <c r="J8" s="8">
        <f t="shared" si="5"/>
        <v>8982.4561403507796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8">
        <f t="shared" si="6"/>
        <v>0</v>
      </c>
      <c r="Q8" s="9">
        <f t="shared" si="7"/>
        <v>0</v>
      </c>
      <c r="R8" s="7">
        <f t="shared" si="8"/>
        <v>0</v>
      </c>
      <c r="S8" s="8">
        <f t="shared" si="9"/>
        <v>8982.4561403507796</v>
      </c>
      <c r="T8" s="9">
        <f t="shared" si="10"/>
        <v>0</v>
      </c>
      <c r="U8" s="9">
        <f t="shared" si="11"/>
        <v>0</v>
      </c>
      <c r="V8" s="1">
        <f t="shared" si="12"/>
        <v>8982.4561403507796</v>
      </c>
    </row>
    <row r="9" spans="1:22">
      <c r="A9" s="105">
        <v>1.6000000000000003E-5</v>
      </c>
      <c r="B9" s="7">
        <f t="shared" si="0"/>
        <v>9963.2353101174085</v>
      </c>
      <c r="C9" t="s">
        <v>116</v>
      </c>
      <c r="D9" t="s">
        <v>107</v>
      </c>
      <c r="E9">
        <v>0</v>
      </c>
      <c r="F9" s="26">
        <f t="shared" si="1"/>
        <v>1</v>
      </c>
      <c r="G9" s="26">
        <f t="shared" si="2"/>
        <v>1</v>
      </c>
      <c r="H9" s="8">
        <f t="shared" si="3"/>
        <v>9963.2352941174086</v>
      </c>
      <c r="I9" s="8">
        <f t="shared" si="4"/>
        <v>0</v>
      </c>
      <c r="J9" s="8">
        <f t="shared" si="5"/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8">
        <f t="shared" si="6"/>
        <v>0</v>
      </c>
      <c r="Q9" s="9">
        <f t="shared" si="7"/>
        <v>0</v>
      </c>
      <c r="R9" s="7">
        <f t="shared" si="8"/>
        <v>0</v>
      </c>
      <c r="S9" s="8">
        <f t="shared" si="9"/>
        <v>9963.2352941174086</v>
      </c>
      <c r="T9" s="9">
        <f t="shared" si="10"/>
        <v>0</v>
      </c>
      <c r="U9" s="9">
        <f t="shared" si="11"/>
        <v>0</v>
      </c>
      <c r="V9" s="1">
        <f t="shared" si="12"/>
        <v>9963.2352941174086</v>
      </c>
    </row>
    <row r="10" spans="1:22">
      <c r="A10" s="105">
        <v>1.7E-5</v>
      </c>
      <c r="B10" s="7">
        <f t="shared" si="0"/>
        <v>1.7E-5</v>
      </c>
      <c r="C10"/>
      <c r="D10"/>
      <c r="E10"/>
      <c r="F10" s="26">
        <f t="shared" si="1"/>
        <v>0</v>
      </c>
      <c r="G10" s="26">
        <f t="shared" si="2"/>
        <v>0</v>
      </c>
      <c r="H10" s="8">
        <f t="shared" si="3"/>
        <v>0</v>
      </c>
      <c r="I10" s="8">
        <f t="shared" si="4"/>
        <v>0</v>
      </c>
      <c r="J10" s="8">
        <f t="shared" si="5"/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8">
        <f t="shared" si="6"/>
        <v>0</v>
      </c>
      <c r="Q10" s="9">
        <f t="shared" si="7"/>
        <v>0</v>
      </c>
      <c r="R10" s="7">
        <f t="shared" si="8"/>
        <v>0</v>
      </c>
      <c r="S10" s="8">
        <f t="shared" si="9"/>
        <v>0</v>
      </c>
      <c r="T10" s="9">
        <f t="shared" si="10"/>
        <v>0</v>
      </c>
      <c r="U10" s="9">
        <f t="shared" si="11"/>
        <v>0</v>
      </c>
      <c r="V10" s="1">
        <f t="shared" si="12"/>
        <v>0</v>
      </c>
    </row>
    <row r="11" spans="1:22">
      <c r="A11" s="105">
        <v>1.8E-5</v>
      </c>
      <c r="B11" s="7">
        <f t="shared" si="0"/>
        <v>9217.6870928297212</v>
      </c>
      <c r="C11" t="s">
        <v>72</v>
      </c>
      <c r="D11" t="s">
        <v>107</v>
      </c>
      <c r="E11" t="s">
        <v>118</v>
      </c>
      <c r="F11" s="26">
        <f t="shared" si="1"/>
        <v>1</v>
      </c>
      <c r="G11" s="26">
        <f t="shared" si="2"/>
        <v>1</v>
      </c>
      <c r="H11" s="8">
        <f t="shared" si="3"/>
        <v>9217.6870748297206</v>
      </c>
      <c r="I11" s="8">
        <f t="shared" si="4"/>
        <v>0</v>
      </c>
      <c r="J11" s="8">
        <f t="shared" si="5"/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8">
        <f t="shared" si="6"/>
        <v>0</v>
      </c>
      <c r="Q11" s="9">
        <f t="shared" si="7"/>
        <v>0</v>
      </c>
      <c r="R11" s="7">
        <f t="shared" si="8"/>
        <v>0</v>
      </c>
      <c r="S11" s="8">
        <f t="shared" si="9"/>
        <v>9217.6870748297206</v>
      </c>
      <c r="T11" s="9">
        <f t="shared" si="10"/>
        <v>0</v>
      </c>
      <c r="U11" s="9">
        <f t="shared" si="11"/>
        <v>0</v>
      </c>
      <c r="V11" s="1">
        <f t="shared" si="12"/>
        <v>9217.6870748297206</v>
      </c>
    </row>
    <row r="12" spans="1:22">
      <c r="A12" s="105">
        <v>1.9000000000000001E-5</v>
      </c>
      <c r="B12" s="7">
        <f t="shared" si="0"/>
        <v>8685.8974548974384</v>
      </c>
      <c r="C12" t="s">
        <v>74</v>
      </c>
      <c r="D12" t="s">
        <v>107</v>
      </c>
      <c r="E12" t="s">
        <v>119</v>
      </c>
      <c r="F12" s="26">
        <f t="shared" si="1"/>
        <v>1</v>
      </c>
      <c r="G12" s="26">
        <f t="shared" si="2"/>
        <v>1</v>
      </c>
      <c r="H12" s="8">
        <f t="shared" si="3"/>
        <v>8685.8974358974392</v>
      </c>
      <c r="I12" s="8">
        <f t="shared" si="4"/>
        <v>0</v>
      </c>
      <c r="J12" s="8">
        <f t="shared" si="5"/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8">
        <f t="shared" si="6"/>
        <v>0</v>
      </c>
      <c r="Q12" s="9">
        <f t="shared" si="7"/>
        <v>0</v>
      </c>
      <c r="R12" s="7">
        <f t="shared" si="8"/>
        <v>0</v>
      </c>
      <c r="S12" s="8">
        <f t="shared" si="9"/>
        <v>8685.8974358974392</v>
      </c>
      <c r="T12" s="9">
        <f t="shared" si="10"/>
        <v>0</v>
      </c>
      <c r="U12" s="9">
        <f t="shared" si="11"/>
        <v>0</v>
      </c>
      <c r="V12" s="1">
        <f t="shared" si="12"/>
        <v>8685.8974358974392</v>
      </c>
    </row>
    <row r="13" spans="1:22">
      <c r="A13" s="105">
        <v>1.9999999999999998E-5</v>
      </c>
      <c r="B13" s="7">
        <f t="shared" si="0"/>
        <v>1.9999999999999998E-5</v>
      </c>
      <c r="C13"/>
      <c r="D13"/>
      <c r="E13"/>
      <c r="F13" s="26">
        <f t="shared" si="1"/>
        <v>0</v>
      </c>
      <c r="G13" s="26">
        <f t="shared" si="2"/>
        <v>0</v>
      </c>
      <c r="H13" s="8">
        <f t="shared" si="3"/>
        <v>0</v>
      </c>
      <c r="I13" s="8">
        <f t="shared" si="4"/>
        <v>0</v>
      </c>
      <c r="J13" s="8">
        <f t="shared" si="5"/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8">
        <f t="shared" si="6"/>
        <v>0</v>
      </c>
      <c r="Q13" s="9">
        <f t="shared" si="7"/>
        <v>0</v>
      </c>
      <c r="R13" s="7">
        <f t="shared" si="8"/>
        <v>0</v>
      </c>
      <c r="S13" s="8">
        <f t="shared" si="9"/>
        <v>0</v>
      </c>
      <c r="T13" s="9">
        <f t="shared" si="10"/>
        <v>0</v>
      </c>
      <c r="U13" s="9">
        <f t="shared" si="11"/>
        <v>0</v>
      </c>
      <c r="V13" s="1">
        <f t="shared" si="12"/>
        <v>0</v>
      </c>
    </row>
    <row r="14" spans="1:22">
      <c r="A14" s="105">
        <v>2.1000000000000002E-5</v>
      </c>
      <c r="B14" s="7">
        <f t="shared" si="0"/>
        <v>9644.1281348790599</v>
      </c>
      <c r="C14" t="s">
        <v>120</v>
      </c>
      <c r="D14" t="s">
        <v>107</v>
      </c>
      <c r="E14" t="s">
        <v>121</v>
      </c>
      <c r="F14" s="26">
        <f t="shared" si="1"/>
        <v>1</v>
      </c>
      <c r="G14" s="26">
        <f t="shared" si="2"/>
        <v>1</v>
      </c>
      <c r="H14" s="8">
        <f t="shared" si="3"/>
        <v>9644.12811387906</v>
      </c>
      <c r="I14" s="8">
        <f t="shared" si="4"/>
        <v>0</v>
      </c>
      <c r="J14" s="8">
        <f t="shared" si="5"/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8">
        <f t="shared" si="6"/>
        <v>0</v>
      </c>
      <c r="Q14" s="9">
        <f t="shared" si="7"/>
        <v>0</v>
      </c>
      <c r="R14" s="7">
        <f t="shared" si="8"/>
        <v>0</v>
      </c>
      <c r="S14" s="8">
        <f t="shared" si="9"/>
        <v>9644.12811387906</v>
      </c>
      <c r="T14" s="9">
        <f t="shared" si="10"/>
        <v>0</v>
      </c>
      <c r="U14" s="9">
        <f t="shared" si="11"/>
        <v>0</v>
      </c>
      <c r="V14" s="1">
        <f t="shared" si="12"/>
        <v>9644.12811387906</v>
      </c>
    </row>
    <row r="15" spans="1:22">
      <c r="A15" s="105">
        <v>2.1999999999999999E-5</v>
      </c>
      <c r="B15" s="7">
        <f t="shared" si="0"/>
        <v>2.1999999999999999E-5</v>
      </c>
      <c r="C15"/>
      <c r="D15"/>
      <c r="E15"/>
      <c r="F15" s="26">
        <f t="shared" si="1"/>
        <v>0</v>
      </c>
      <c r="G15" s="26">
        <f t="shared" si="2"/>
        <v>0</v>
      </c>
      <c r="H15" s="8">
        <f t="shared" si="3"/>
        <v>0</v>
      </c>
      <c r="I15" s="8">
        <f t="shared" si="4"/>
        <v>0</v>
      </c>
      <c r="J15" s="8">
        <f t="shared" si="5"/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8">
        <f t="shared" si="6"/>
        <v>0</v>
      </c>
      <c r="Q15" s="9">
        <f t="shared" si="7"/>
        <v>0</v>
      </c>
      <c r="R15" s="7">
        <f t="shared" si="8"/>
        <v>0</v>
      </c>
      <c r="S15" s="8">
        <f t="shared" si="9"/>
        <v>0</v>
      </c>
      <c r="T15" s="9">
        <f t="shared" si="10"/>
        <v>0</v>
      </c>
      <c r="U15" s="9">
        <f t="shared" si="11"/>
        <v>0</v>
      </c>
      <c r="V15" s="1">
        <f t="shared" si="12"/>
        <v>0</v>
      </c>
    </row>
    <row r="16" spans="1:22">
      <c r="A16" s="105">
        <v>2.3E-5</v>
      </c>
      <c r="B16" s="7">
        <f t="shared" si="0"/>
        <v>2.3E-5</v>
      </c>
      <c r="C16"/>
      <c r="D16"/>
      <c r="E16"/>
      <c r="F16" s="26">
        <f t="shared" si="1"/>
        <v>0</v>
      </c>
      <c r="G16" s="26">
        <f t="shared" si="2"/>
        <v>0</v>
      </c>
      <c r="H16" s="8">
        <f t="shared" si="3"/>
        <v>0</v>
      </c>
      <c r="I16" s="8">
        <f t="shared" si="4"/>
        <v>0</v>
      </c>
      <c r="J16" s="8">
        <f t="shared" si="5"/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8">
        <f t="shared" si="6"/>
        <v>0</v>
      </c>
      <c r="Q16" s="9">
        <f t="shared" si="7"/>
        <v>0</v>
      </c>
      <c r="R16" s="7">
        <f t="shared" si="8"/>
        <v>0</v>
      </c>
      <c r="S16" s="8">
        <f t="shared" si="9"/>
        <v>0</v>
      </c>
      <c r="T16" s="9">
        <f t="shared" si="10"/>
        <v>0</v>
      </c>
      <c r="U16" s="9">
        <f t="shared" si="11"/>
        <v>0</v>
      </c>
      <c r="V16" s="1">
        <f t="shared" si="12"/>
        <v>0</v>
      </c>
    </row>
    <row r="17" spans="1:22">
      <c r="A17" s="105">
        <v>2.4000000000000001E-5</v>
      </c>
      <c r="B17" s="7">
        <f t="shared" si="0"/>
        <v>10000.000024000001</v>
      </c>
      <c r="C17" t="s">
        <v>123</v>
      </c>
      <c r="D17" t="s">
        <v>107</v>
      </c>
      <c r="E17" t="s">
        <v>124</v>
      </c>
      <c r="F17" s="26">
        <f t="shared" si="1"/>
        <v>1</v>
      </c>
      <c r="G17" s="26">
        <f t="shared" si="2"/>
        <v>1</v>
      </c>
      <c r="H17" s="8">
        <f t="shared" si="3"/>
        <v>0</v>
      </c>
      <c r="I17" s="8">
        <f t="shared" si="4"/>
        <v>10000</v>
      </c>
      <c r="J17" s="8">
        <f t="shared" si="5"/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8">
        <f t="shared" si="6"/>
        <v>0</v>
      </c>
      <c r="Q17" s="9">
        <f t="shared" si="7"/>
        <v>0</v>
      </c>
      <c r="R17" s="7">
        <f t="shared" si="8"/>
        <v>0</v>
      </c>
      <c r="S17" s="8">
        <f t="shared" si="9"/>
        <v>10000</v>
      </c>
      <c r="T17" s="9">
        <f t="shared" si="10"/>
        <v>0</v>
      </c>
      <c r="U17" s="9">
        <f t="shared" si="11"/>
        <v>0</v>
      </c>
      <c r="V17" s="1">
        <f t="shared" si="12"/>
        <v>10000</v>
      </c>
    </row>
    <row r="18" spans="1:22">
      <c r="A18" s="105">
        <v>2.4999999999999998E-5</v>
      </c>
      <c r="B18" s="7">
        <f t="shared" si="0"/>
        <v>9155.4054304053843</v>
      </c>
      <c r="C18" t="s">
        <v>73</v>
      </c>
      <c r="D18" t="s">
        <v>107</v>
      </c>
      <c r="E18" t="s">
        <v>119</v>
      </c>
      <c r="F18" s="26">
        <f t="shared" si="1"/>
        <v>1</v>
      </c>
      <c r="G18" s="26">
        <f t="shared" si="2"/>
        <v>1</v>
      </c>
      <c r="H18" s="8">
        <f t="shared" si="3"/>
        <v>9155.405405405385</v>
      </c>
      <c r="I18" s="8">
        <f t="shared" si="4"/>
        <v>0</v>
      </c>
      <c r="J18" s="8">
        <f t="shared" si="5"/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8">
        <f t="shared" si="6"/>
        <v>0</v>
      </c>
      <c r="Q18" s="9">
        <f t="shared" si="7"/>
        <v>0</v>
      </c>
      <c r="R18" s="7">
        <f t="shared" si="8"/>
        <v>0</v>
      </c>
      <c r="S18" s="8">
        <f t="shared" si="9"/>
        <v>9155.405405405385</v>
      </c>
      <c r="T18" s="9">
        <f t="shared" si="10"/>
        <v>0</v>
      </c>
      <c r="U18" s="9">
        <f t="shared" si="11"/>
        <v>0</v>
      </c>
      <c r="V18" s="1">
        <f t="shared" si="12"/>
        <v>9155.405405405385</v>
      </c>
    </row>
    <row r="19" spans="1:22">
      <c r="A19" s="105">
        <v>2.6000000000000002E-5</v>
      </c>
      <c r="B19" s="7">
        <f t="shared" si="0"/>
        <v>2.6000000000000002E-5</v>
      </c>
      <c r="C19"/>
      <c r="D19"/>
      <c r="E19"/>
      <c r="F19" s="26">
        <f t="shared" si="1"/>
        <v>0</v>
      </c>
      <c r="G19" s="26">
        <f t="shared" si="2"/>
        <v>0</v>
      </c>
      <c r="H19" s="8">
        <f t="shared" si="3"/>
        <v>0</v>
      </c>
      <c r="I19" s="8">
        <f t="shared" si="4"/>
        <v>0</v>
      </c>
      <c r="J19" s="8">
        <f t="shared" si="5"/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8">
        <f t="shared" si="6"/>
        <v>0</v>
      </c>
      <c r="Q19" s="9">
        <f t="shared" si="7"/>
        <v>0</v>
      </c>
      <c r="R19" s="7">
        <f t="shared" si="8"/>
        <v>0</v>
      </c>
      <c r="S19" s="8">
        <f t="shared" si="9"/>
        <v>0</v>
      </c>
      <c r="T19" s="9">
        <f t="shared" si="10"/>
        <v>0</v>
      </c>
      <c r="U19" s="9">
        <f t="shared" si="11"/>
        <v>0</v>
      </c>
      <c r="V19" s="1">
        <f t="shared" si="12"/>
        <v>0</v>
      </c>
    </row>
    <row r="20" spans="1:22" ht="13.5" customHeight="1">
      <c r="A20" s="105">
        <v>2.6999999999999999E-5</v>
      </c>
      <c r="B20" s="7">
        <f t="shared" si="0"/>
        <v>2.6999999999999999E-5</v>
      </c>
      <c r="C20"/>
      <c r="D20"/>
      <c r="E20"/>
      <c r="F20" s="26">
        <f t="shared" si="1"/>
        <v>0</v>
      </c>
      <c r="G20" s="26">
        <f t="shared" si="2"/>
        <v>0</v>
      </c>
      <c r="H20" s="8">
        <f t="shared" si="3"/>
        <v>0</v>
      </c>
      <c r="I20" s="8">
        <f t="shared" si="4"/>
        <v>0</v>
      </c>
      <c r="J20" s="8">
        <f t="shared" si="5"/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8">
        <f t="shared" si="6"/>
        <v>0</v>
      </c>
      <c r="Q20" s="9">
        <f t="shared" si="7"/>
        <v>0</v>
      </c>
      <c r="R20" s="7">
        <f t="shared" si="8"/>
        <v>0</v>
      </c>
      <c r="S20" s="8">
        <f t="shared" si="9"/>
        <v>0</v>
      </c>
      <c r="T20" s="9">
        <f t="shared" si="10"/>
        <v>0</v>
      </c>
      <c r="U20" s="9">
        <f t="shared" si="11"/>
        <v>0</v>
      </c>
      <c r="V20" s="1">
        <f t="shared" si="12"/>
        <v>0</v>
      </c>
    </row>
    <row r="21" spans="1:22">
      <c r="A21" s="105">
        <v>2.8000000000000003E-5</v>
      </c>
      <c r="B21" s="7">
        <f t="shared" si="0"/>
        <v>2.8000000000000003E-5</v>
      </c>
      <c r="C21"/>
      <c r="D21"/>
      <c r="E21"/>
      <c r="F21" s="26">
        <f t="shared" si="1"/>
        <v>0</v>
      </c>
      <c r="G21" s="26">
        <f t="shared" si="2"/>
        <v>0</v>
      </c>
      <c r="H21" s="8">
        <f t="shared" si="3"/>
        <v>0</v>
      </c>
      <c r="I21" s="8">
        <f t="shared" si="4"/>
        <v>0</v>
      </c>
      <c r="J21" s="8">
        <f t="shared" si="5"/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8">
        <f t="shared" si="6"/>
        <v>0</v>
      </c>
      <c r="Q21" s="9">
        <f t="shared" si="7"/>
        <v>0</v>
      </c>
      <c r="R21" s="7">
        <f t="shared" si="8"/>
        <v>0</v>
      </c>
      <c r="S21" s="8">
        <f t="shared" si="9"/>
        <v>0</v>
      </c>
      <c r="T21" s="9">
        <f t="shared" si="10"/>
        <v>0</v>
      </c>
      <c r="U21" s="9">
        <f t="shared" si="11"/>
        <v>0</v>
      </c>
      <c r="V21" s="1">
        <f t="shared" si="12"/>
        <v>0</v>
      </c>
    </row>
    <row r="22" spans="1:22">
      <c r="A22" s="105">
        <v>2.9E-5</v>
      </c>
      <c r="B22" s="7">
        <f t="shared" si="0"/>
        <v>2.9E-5</v>
      </c>
      <c r="C22"/>
      <c r="D22"/>
      <c r="E22"/>
      <c r="F22" s="26">
        <f t="shared" si="1"/>
        <v>0</v>
      </c>
      <c r="G22" s="26">
        <f t="shared" si="2"/>
        <v>0</v>
      </c>
      <c r="H22" s="8">
        <f t="shared" si="3"/>
        <v>0</v>
      </c>
      <c r="I22" s="8">
        <f t="shared" si="4"/>
        <v>0</v>
      </c>
      <c r="J22" s="8">
        <f t="shared" si="5"/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8">
        <f t="shared" si="6"/>
        <v>0</v>
      </c>
      <c r="Q22" s="9">
        <f t="shared" si="7"/>
        <v>0</v>
      </c>
      <c r="R22" s="7">
        <f t="shared" si="8"/>
        <v>0</v>
      </c>
      <c r="S22" s="8">
        <f t="shared" si="9"/>
        <v>0</v>
      </c>
      <c r="T22" s="9">
        <f t="shared" si="10"/>
        <v>0</v>
      </c>
      <c r="U22" s="9">
        <f t="shared" si="11"/>
        <v>0</v>
      </c>
      <c r="V22" s="1">
        <f t="shared" si="12"/>
        <v>0</v>
      </c>
    </row>
    <row r="23" spans="1:22">
      <c r="A23" s="105">
        <v>2.9999999999999997E-5</v>
      </c>
      <c r="B23" s="7">
        <f t="shared" si="0"/>
        <v>5376.984156984121</v>
      </c>
      <c r="C23" t="s">
        <v>76</v>
      </c>
      <c r="D23" t="s">
        <v>107</v>
      </c>
      <c r="E23" t="s">
        <v>118</v>
      </c>
      <c r="F23" s="26">
        <f t="shared" si="1"/>
        <v>1</v>
      </c>
      <c r="G23" s="26">
        <f t="shared" si="2"/>
        <v>1</v>
      </c>
      <c r="H23" s="8">
        <f t="shared" si="3"/>
        <v>5376.9841269841208</v>
      </c>
      <c r="I23" s="8">
        <f t="shared" si="4"/>
        <v>0</v>
      </c>
      <c r="J23" s="8">
        <f t="shared" si="5"/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8">
        <f t="shared" si="6"/>
        <v>0</v>
      </c>
      <c r="Q23" s="9">
        <f t="shared" si="7"/>
        <v>0</v>
      </c>
      <c r="R23" s="7">
        <f t="shared" si="8"/>
        <v>0</v>
      </c>
      <c r="S23" s="8">
        <f t="shared" si="9"/>
        <v>5376.9841269841208</v>
      </c>
      <c r="T23" s="9">
        <f t="shared" si="10"/>
        <v>0</v>
      </c>
      <c r="U23" s="9">
        <f t="shared" si="11"/>
        <v>0</v>
      </c>
      <c r="V23" s="1">
        <f t="shared" si="12"/>
        <v>5376.9841269841208</v>
      </c>
    </row>
    <row r="24" spans="1:22">
      <c r="A24" s="105">
        <v>3.1000000000000001E-5</v>
      </c>
      <c r="B24" s="7">
        <f t="shared" si="0"/>
        <v>3.1000000000000001E-5</v>
      </c>
      <c r="C24"/>
      <c r="D24"/>
      <c r="E24"/>
      <c r="F24" s="26">
        <f t="shared" si="1"/>
        <v>0</v>
      </c>
      <c r="G24" s="26">
        <f t="shared" si="2"/>
        <v>0</v>
      </c>
      <c r="H24" s="8">
        <f t="shared" si="3"/>
        <v>0</v>
      </c>
      <c r="I24" s="8">
        <f t="shared" si="4"/>
        <v>0</v>
      </c>
      <c r="J24" s="8">
        <f t="shared" si="5"/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8">
        <f t="shared" si="6"/>
        <v>0</v>
      </c>
      <c r="Q24" s="9">
        <f t="shared" si="7"/>
        <v>0</v>
      </c>
      <c r="R24" s="7">
        <f t="shared" si="8"/>
        <v>0</v>
      </c>
      <c r="S24" s="8">
        <f t="shared" si="9"/>
        <v>0</v>
      </c>
      <c r="T24" s="9">
        <f t="shared" si="10"/>
        <v>0</v>
      </c>
      <c r="U24" s="9">
        <f t="shared" si="11"/>
        <v>0</v>
      </c>
      <c r="V24" s="1">
        <f t="shared" si="12"/>
        <v>0</v>
      </c>
    </row>
    <row r="25" spans="1:22">
      <c r="A25" s="105">
        <v>3.1999999999999999E-5</v>
      </c>
      <c r="B25" s="7">
        <f t="shared" si="0"/>
        <v>3.1999999999999999E-5</v>
      </c>
      <c r="C25"/>
      <c r="D25"/>
      <c r="E25"/>
      <c r="F25" s="26">
        <f t="shared" si="1"/>
        <v>0</v>
      </c>
      <c r="G25" s="26">
        <f t="shared" si="2"/>
        <v>0</v>
      </c>
      <c r="H25" s="8">
        <f t="shared" si="3"/>
        <v>0</v>
      </c>
      <c r="I25" s="8">
        <f t="shared" si="4"/>
        <v>0</v>
      </c>
      <c r="J25" s="8">
        <f t="shared" si="5"/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8">
        <f t="shared" si="6"/>
        <v>0</v>
      </c>
      <c r="Q25" s="9">
        <f t="shared" si="7"/>
        <v>0</v>
      </c>
      <c r="R25" s="7">
        <f t="shared" si="8"/>
        <v>0</v>
      </c>
      <c r="S25" s="8">
        <f t="shared" si="9"/>
        <v>0</v>
      </c>
      <c r="T25" s="9">
        <f t="shared" si="10"/>
        <v>0</v>
      </c>
      <c r="U25" s="9">
        <f t="shared" si="11"/>
        <v>0</v>
      </c>
      <c r="V25" s="1">
        <f t="shared" si="12"/>
        <v>0</v>
      </c>
    </row>
    <row r="26" spans="1:22">
      <c r="A26" s="105">
        <v>3.3000000000000003E-5</v>
      </c>
      <c r="B26" s="7">
        <f t="shared" si="0"/>
        <v>3.3000000000000003E-5</v>
      </c>
      <c r="C26"/>
      <c r="D26"/>
      <c r="E26"/>
      <c r="F26" s="26">
        <f t="shared" si="1"/>
        <v>0</v>
      </c>
      <c r="G26" s="26">
        <f t="shared" si="2"/>
        <v>0</v>
      </c>
      <c r="H26" s="8">
        <f t="shared" si="3"/>
        <v>0</v>
      </c>
      <c r="I26" s="8">
        <f t="shared" si="4"/>
        <v>0</v>
      </c>
      <c r="J26" s="8">
        <f t="shared" si="5"/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8">
        <f t="shared" si="6"/>
        <v>0</v>
      </c>
      <c r="Q26" s="9">
        <f t="shared" si="7"/>
        <v>0</v>
      </c>
      <c r="R26" s="7">
        <f t="shared" si="8"/>
        <v>0</v>
      </c>
      <c r="S26" s="8">
        <f t="shared" si="9"/>
        <v>0</v>
      </c>
      <c r="T26" s="9">
        <f t="shared" si="10"/>
        <v>0</v>
      </c>
      <c r="U26" s="9">
        <f t="shared" si="11"/>
        <v>0</v>
      </c>
      <c r="V26" s="1">
        <f t="shared" si="12"/>
        <v>0</v>
      </c>
    </row>
    <row r="27" spans="1:22">
      <c r="A27" s="105">
        <v>3.4E-5</v>
      </c>
      <c r="B27" s="7">
        <f t="shared" si="0"/>
        <v>9721.3622631021681</v>
      </c>
      <c r="C27" t="s">
        <v>129</v>
      </c>
      <c r="D27" t="s">
        <v>107</v>
      </c>
      <c r="E27" t="s">
        <v>124</v>
      </c>
      <c r="F27" s="26">
        <f t="shared" si="1"/>
        <v>1</v>
      </c>
      <c r="G27" s="26">
        <f t="shared" si="2"/>
        <v>1</v>
      </c>
      <c r="H27" s="8">
        <f t="shared" si="3"/>
        <v>0</v>
      </c>
      <c r="I27" s="8">
        <f t="shared" si="4"/>
        <v>9721.3622291021675</v>
      </c>
      <c r="J27" s="8">
        <f t="shared" si="5"/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8">
        <f t="shared" si="6"/>
        <v>0</v>
      </c>
      <c r="Q27" s="9">
        <f t="shared" si="7"/>
        <v>0</v>
      </c>
      <c r="R27" s="7">
        <f t="shared" si="8"/>
        <v>0</v>
      </c>
      <c r="S27" s="8">
        <f t="shared" si="9"/>
        <v>9721.3622291021675</v>
      </c>
      <c r="T27" s="9">
        <f t="shared" si="10"/>
        <v>0</v>
      </c>
      <c r="U27" s="9">
        <f t="shared" si="11"/>
        <v>0</v>
      </c>
      <c r="V27" s="1">
        <f t="shared" si="12"/>
        <v>9721.3622291021675</v>
      </c>
    </row>
    <row r="28" spans="1:22">
      <c r="A28" s="105">
        <v>3.4999999999999997E-5</v>
      </c>
      <c r="B28" s="7">
        <f t="shared" si="0"/>
        <v>3.4999999999999997E-5</v>
      </c>
      <c r="C28"/>
      <c r="D28"/>
      <c r="E28"/>
      <c r="F28" s="26">
        <f t="shared" si="1"/>
        <v>0</v>
      </c>
      <c r="G28" s="26">
        <f t="shared" si="2"/>
        <v>0</v>
      </c>
      <c r="H28" s="8">
        <f t="shared" si="3"/>
        <v>0</v>
      </c>
      <c r="I28" s="8">
        <f t="shared" si="4"/>
        <v>0</v>
      </c>
      <c r="J28" s="8">
        <f t="shared" si="5"/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8">
        <f t="shared" si="6"/>
        <v>0</v>
      </c>
      <c r="Q28" s="9">
        <f t="shared" si="7"/>
        <v>0</v>
      </c>
      <c r="R28" s="7">
        <f t="shared" si="8"/>
        <v>0</v>
      </c>
      <c r="S28" s="8">
        <f t="shared" si="9"/>
        <v>0</v>
      </c>
      <c r="T28" s="9">
        <f t="shared" si="10"/>
        <v>0</v>
      </c>
      <c r="U28" s="9">
        <f t="shared" si="11"/>
        <v>0</v>
      </c>
      <c r="V28" s="1">
        <f t="shared" si="12"/>
        <v>0</v>
      </c>
    </row>
    <row r="29" spans="1:22">
      <c r="A29" s="105">
        <v>3.6000000000000001E-5</v>
      </c>
      <c r="B29" s="7">
        <f t="shared" si="0"/>
        <v>8532.6087316521734</v>
      </c>
      <c r="C29" t="s">
        <v>131</v>
      </c>
      <c r="D29" t="s">
        <v>107</v>
      </c>
      <c r="E29" t="s">
        <v>124</v>
      </c>
      <c r="F29" s="26">
        <f t="shared" si="1"/>
        <v>1</v>
      </c>
      <c r="G29" s="26">
        <f t="shared" si="2"/>
        <v>1</v>
      </c>
      <c r="H29" s="8">
        <f t="shared" si="3"/>
        <v>0</v>
      </c>
      <c r="I29" s="8">
        <f t="shared" si="4"/>
        <v>8532.608695652174</v>
      </c>
      <c r="J29" s="8">
        <f t="shared" si="5"/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8">
        <f t="shared" si="6"/>
        <v>0</v>
      </c>
      <c r="Q29" s="9">
        <f t="shared" si="7"/>
        <v>0</v>
      </c>
      <c r="R29" s="7">
        <f t="shared" si="8"/>
        <v>0</v>
      </c>
      <c r="S29" s="8">
        <f t="shared" si="9"/>
        <v>8532.608695652174</v>
      </c>
      <c r="T29" s="9">
        <f t="shared" si="10"/>
        <v>0</v>
      </c>
      <c r="U29" s="9">
        <f t="shared" si="11"/>
        <v>0</v>
      </c>
      <c r="V29" s="1">
        <f t="shared" si="12"/>
        <v>8532.608695652174</v>
      </c>
    </row>
    <row r="30" spans="1:22">
      <c r="A30" s="105">
        <v>3.6999999999999998E-5</v>
      </c>
      <c r="B30" s="7">
        <f t="shared" si="0"/>
        <v>8504.983425704384</v>
      </c>
      <c r="C30" t="s">
        <v>132</v>
      </c>
      <c r="D30" t="s">
        <v>107</v>
      </c>
      <c r="E30" t="s">
        <v>112</v>
      </c>
      <c r="F30" s="26">
        <f t="shared" si="1"/>
        <v>1</v>
      </c>
      <c r="G30" s="26">
        <f t="shared" si="2"/>
        <v>1</v>
      </c>
      <c r="H30" s="8">
        <f t="shared" si="3"/>
        <v>0</v>
      </c>
      <c r="I30" s="8">
        <f t="shared" si="4"/>
        <v>0</v>
      </c>
      <c r="J30" s="8">
        <f t="shared" si="5"/>
        <v>8504.9833887043842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8">
        <f t="shared" si="6"/>
        <v>0</v>
      </c>
      <c r="Q30" s="9">
        <f t="shared" si="7"/>
        <v>0</v>
      </c>
      <c r="R30" s="7">
        <f t="shared" si="8"/>
        <v>0</v>
      </c>
      <c r="S30" s="8">
        <f t="shared" si="9"/>
        <v>8504.9833887043842</v>
      </c>
      <c r="T30" s="9">
        <f t="shared" si="10"/>
        <v>0</v>
      </c>
      <c r="U30" s="9">
        <f t="shared" si="11"/>
        <v>0</v>
      </c>
      <c r="V30" s="1">
        <f t="shared" si="12"/>
        <v>8504.9833887043842</v>
      </c>
    </row>
    <row r="31" spans="1:22">
      <c r="A31" s="105">
        <v>3.8000000000000002E-5</v>
      </c>
      <c r="B31" s="7">
        <f t="shared" si="0"/>
        <v>10000.000038</v>
      </c>
      <c r="C31" t="s">
        <v>133</v>
      </c>
      <c r="D31" t="s">
        <v>107</v>
      </c>
      <c r="E31" t="s">
        <v>134</v>
      </c>
      <c r="F31" s="26">
        <f t="shared" si="1"/>
        <v>1</v>
      </c>
      <c r="G31" s="26">
        <f t="shared" si="2"/>
        <v>1</v>
      </c>
      <c r="H31" s="8">
        <f t="shared" si="3"/>
        <v>0</v>
      </c>
      <c r="I31" s="8">
        <f t="shared" si="4"/>
        <v>0</v>
      </c>
      <c r="J31" s="8">
        <f t="shared" si="5"/>
        <v>10000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8">
        <f t="shared" si="6"/>
        <v>0</v>
      </c>
      <c r="Q31" s="9">
        <f t="shared" si="7"/>
        <v>0</v>
      </c>
      <c r="R31" s="7">
        <f t="shared" si="8"/>
        <v>0</v>
      </c>
      <c r="S31" s="8">
        <f t="shared" si="9"/>
        <v>10000</v>
      </c>
      <c r="T31" s="9">
        <f t="shared" si="10"/>
        <v>0</v>
      </c>
      <c r="U31" s="9">
        <f t="shared" si="11"/>
        <v>0</v>
      </c>
      <c r="V31" s="1">
        <f t="shared" si="12"/>
        <v>10000</v>
      </c>
    </row>
    <row r="32" spans="1:22">
      <c r="A32" s="105">
        <v>3.8999999999999999E-5</v>
      </c>
      <c r="B32" s="7">
        <f t="shared" si="0"/>
        <v>3.8999999999999999E-5</v>
      </c>
      <c r="F32" s="26">
        <f t="shared" si="1"/>
        <v>0</v>
      </c>
      <c r="G32" s="26">
        <f t="shared" si="2"/>
        <v>0</v>
      </c>
      <c r="H32" s="8">
        <f t="shared" si="3"/>
        <v>0</v>
      </c>
      <c r="I32" s="8">
        <f t="shared" si="4"/>
        <v>0</v>
      </c>
      <c r="J32" s="8">
        <f t="shared" si="5"/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8">
        <f t="shared" si="6"/>
        <v>0</v>
      </c>
      <c r="Q32" s="9">
        <f t="shared" si="7"/>
        <v>0</v>
      </c>
      <c r="R32" s="7">
        <f t="shared" si="8"/>
        <v>0</v>
      </c>
      <c r="S32" s="8">
        <f t="shared" si="9"/>
        <v>0</v>
      </c>
      <c r="T32" s="9">
        <f t="shared" si="10"/>
        <v>0</v>
      </c>
      <c r="U32" s="9">
        <f t="shared" si="11"/>
        <v>0</v>
      </c>
      <c r="V32" s="1">
        <f t="shared" si="12"/>
        <v>0</v>
      </c>
    </row>
    <row r="33" spans="1:22">
      <c r="A33" s="105">
        <v>3.9999999999999996E-5</v>
      </c>
      <c r="B33" s="7">
        <f t="shared" si="0"/>
        <v>3.9999999999999996E-5</v>
      </c>
      <c r="D33" s="58"/>
      <c r="E33" s="58"/>
      <c r="F33" s="26">
        <f t="shared" si="1"/>
        <v>0</v>
      </c>
      <c r="G33" s="26">
        <f t="shared" si="2"/>
        <v>0</v>
      </c>
      <c r="H33" s="8">
        <f t="shared" si="3"/>
        <v>0</v>
      </c>
      <c r="I33" s="8">
        <f t="shared" si="4"/>
        <v>0</v>
      </c>
      <c r="J33" s="8">
        <f t="shared" si="5"/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8">
        <f t="shared" si="6"/>
        <v>0</v>
      </c>
      <c r="Q33" s="9">
        <f t="shared" si="7"/>
        <v>0</v>
      </c>
      <c r="R33" s="7">
        <f t="shared" si="8"/>
        <v>0</v>
      </c>
      <c r="S33" s="8">
        <f t="shared" si="9"/>
        <v>0</v>
      </c>
      <c r="T33" s="9">
        <f t="shared" si="10"/>
        <v>0</v>
      </c>
      <c r="U33" s="9">
        <f t="shared" si="11"/>
        <v>0</v>
      </c>
      <c r="V33" s="1">
        <f t="shared" si="12"/>
        <v>0</v>
      </c>
    </row>
    <row r="34" spans="1:22">
      <c r="A34" s="105">
        <v>4.1E-5</v>
      </c>
      <c r="B34" s="7">
        <f t="shared" si="0"/>
        <v>4.1E-5</v>
      </c>
      <c r="F34" s="26">
        <f t="shared" si="1"/>
        <v>0</v>
      </c>
      <c r="G34" s="26">
        <f t="shared" si="2"/>
        <v>0</v>
      </c>
      <c r="H34" s="8">
        <f t="shared" si="3"/>
        <v>0</v>
      </c>
      <c r="I34" s="8">
        <f t="shared" si="4"/>
        <v>0</v>
      </c>
      <c r="J34" s="8">
        <f t="shared" si="5"/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8">
        <f t="shared" si="6"/>
        <v>0</v>
      </c>
      <c r="Q34" s="9">
        <f t="shared" si="7"/>
        <v>0</v>
      </c>
      <c r="R34" s="7">
        <f t="shared" si="8"/>
        <v>0</v>
      </c>
      <c r="S34" s="8">
        <f t="shared" si="9"/>
        <v>0</v>
      </c>
      <c r="T34" s="9">
        <f t="shared" si="10"/>
        <v>0</v>
      </c>
      <c r="U34" s="9">
        <f t="shared" si="11"/>
        <v>0</v>
      </c>
      <c r="V34" s="1">
        <f t="shared" si="12"/>
        <v>0</v>
      </c>
    </row>
    <row r="35" spans="1:22">
      <c r="A35" s="105">
        <v>4.1999999999999998E-5</v>
      </c>
      <c r="B35" s="7">
        <f t="shared" ref="B35:B66" si="13">V35+A35</f>
        <v>4.1999999999999998E-5</v>
      </c>
      <c r="F35" s="26">
        <f t="shared" ref="F35:F66" si="14">COUNTIF(H35:O35,"&gt;1")</f>
        <v>0</v>
      </c>
      <c r="G35" s="26">
        <f t="shared" si="2"/>
        <v>0</v>
      </c>
      <c r="H35" s="8">
        <f t="shared" si="3"/>
        <v>0</v>
      </c>
      <c r="I35" s="8">
        <f t="shared" si="4"/>
        <v>0</v>
      </c>
      <c r="J35" s="8">
        <f t="shared" si="5"/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8">
        <f t="shared" ref="P35:P66" si="15">LARGE(H35:J35,2)</f>
        <v>0</v>
      </c>
      <c r="Q35" s="9">
        <f t="shared" ref="Q35:Q66" si="16">LARGE(K35:O35,3)</f>
        <v>0</v>
      </c>
      <c r="R35" s="7">
        <f t="shared" ref="R35:R66" si="17">LARGE(P35:Q35,1)</f>
        <v>0</v>
      </c>
      <c r="S35" s="8">
        <f t="shared" ref="S35:S66" si="18">LARGE(H35:J35,1)</f>
        <v>0</v>
      </c>
      <c r="T35" s="9">
        <f t="shared" ref="T35:T66" si="19">LARGE(K35:O35,1)</f>
        <v>0</v>
      </c>
      <c r="U35" s="9">
        <f t="shared" ref="U35:U66" si="20">LARGE(K35:O35,2)</f>
        <v>0</v>
      </c>
      <c r="V35" s="1">
        <f t="shared" si="12"/>
        <v>0</v>
      </c>
    </row>
    <row r="36" spans="1:22">
      <c r="A36" s="105">
        <v>4.2999999999999995E-5</v>
      </c>
      <c r="B36" s="7">
        <f t="shared" si="13"/>
        <v>4.2999999999999995E-5</v>
      </c>
      <c r="F36" s="26">
        <f t="shared" si="14"/>
        <v>0</v>
      </c>
      <c r="G36" s="26">
        <f t="shared" si="2"/>
        <v>0</v>
      </c>
      <c r="H36" s="8">
        <f t="shared" si="3"/>
        <v>0</v>
      </c>
      <c r="I36" s="8">
        <f t="shared" si="4"/>
        <v>0</v>
      </c>
      <c r="J36" s="8">
        <f t="shared" si="5"/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8">
        <f t="shared" si="15"/>
        <v>0</v>
      </c>
      <c r="Q36" s="9">
        <f t="shared" si="16"/>
        <v>0</v>
      </c>
      <c r="R36" s="7">
        <f t="shared" si="17"/>
        <v>0</v>
      </c>
      <c r="S36" s="8">
        <f t="shared" si="18"/>
        <v>0</v>
      </c>
      <c r="T36" s="9">
        <f t="shared" si="19"/>
        <v>0</v>
      </c>
      <c r="U36" s="9">
        <f t="shared" si="20"/>
        <v>0</v>
      </c>
      <c r="V36" s="1">
        <f t="shared" si="12"/>
        <v>0</v>
      </c>
    </row>
    <row r="37" spans="1:22">
      <c r="A37" s="105">
        <v>4.3999999999999999E-5</v>
      </c>
      <c r="B37" s="7">
        <f t="shared" si="13"/>
        <v>4.3999999999999999E-5</v>
      </c>
      <c r="F37" s="26">
        <f t="shared" si="14"/>
        <v>0</v>
      </c>
      <c r="G37" s="26">
        <f t="shared" si="2"/>
        <v>0</v>
      </c>
      <c r="H37" s="8">
        <f t="shared" si="3"/>
        <v>0</v>
      </c>
      <c r="I37" s="8">
        <f t="shared" si="4"/>
        <v>0</v>
      </c>
      <c r="J37" s="8">
        <f t="shared" si="5"/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8">
        <f t="shared" si="15"/>
        <v>0</v>
      </c>
      <c r="Q37" s="9">
        <f t="shared" si="16"/>
        <v>0</v>
      </c>
      <c r="R37" s="7">
        <f t="shared" si="17"/>
        <v>0</v>
      </c>
      <c r="S37" s="8">
        <f t="shared" si="18"/>
        <v>0</v>
      </c>
      <c r="T37" s="9">
        <f t="shared" si="19"/>
        <v>0</v>
      </c>
      <c r="U37" s="9">
        <f t="shared" si="20"/>
        <v>0</v>
      </c>
      <c r="V37" s="1">
        <f t="shared" si="12"/>
        <v>0</v>
      </c>
    </row>
    <row r="38" spans="1:22">
      <c r="A38" s="105">
        <v>4.4999999999999996E-5</v>
      </c>
      <c r="B38" s="7">
        <f t="shared" si="13"/>
        <v>4.4999999999999996E-5</v>
      </c>
      <c r="F38" s="26">
        <f t="shared" si="14"/>
        <v>0</v>
      </c>
      <c r="G38" s="26">
        <f t="shared" ref="G38:G81" si="21">COUNTIF(R38:U38,"&gt;1")</f>
        <v>0</v>
      </c>
      <c r="H38" s="8">
        <f t="shared" si="3"/>
        <v>0</v>
      </c>
      <c r="I38" s="8">
        <f t="shared" si="4"/>
        <v>0</v>
      </c>
      <c r="J38" s="8">
        <f t="shared" si="5"/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8">
        <f t="shared" si="15"/>
        <v>0</v>
      </c>
      <c r="Q38" s="9">
        <f t="shared" si="16"/>
        <v>0</v>
      </c>
      <c r="R38" s="7">
        <f t="shared" si="17"/>
        <v>0</v>
      </c>
      <c r="S38" s="8">
        <f t="shared" si="18"/>
        <v>0</v>
      </c>
      <c r="T38" s="9">
        <f t="shared" si="19"/>
        <v>0</v>
      </c>
      <c r="U38" s="9">
        <f t="shared" si="20"/>
        <v>0</v>
      </c>
      <c r="V38" s="1">
        <f t="shared" ref="V38:V81" si="22">SUM(R38:U38)</f>
        <v>0</v>
      </c>
    </row>
    <row r="39" spans="1:22">
      <c r="A39" s="105">
        <v>4.6E-5</v>
      </c>
      <c r="B39" s="7">
        <f t="shared" si="13"/>
        <v>4.6E-5</v>
      </c>
      <c r="F39" s="26">
        <f t="shared" si="14"/>
        <v>0</v>
      </c>
      <c r="G39" s="26">
        <f t="shared" si="21"/>
        <v>0</v>
      </c>
      <c r="H39" s="8">
        <f t="shared" si="3"/>
        <v>0</v>
      </c>
      <c r="I39" s="8">
        <f t="shared" si="4"/>
        <v>0</v>
      </c>
      <c r="J39" s="8">
        <f t="shared" si="5"/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8">
        <f t="shared" si="15"/>
        <v>0</v>
      </c>
      <c r="Q39" s="9">
        <f t="shared" si="16"/>
        <v>0</v>
      </c>
      <c r="R39" s="7">
        <f t="shared" si="17"/>
        <v>0</v>
      </c>
      <c r="S39" s="8">
        <f t="shared" si="18"/>
        <v>0</v>
      </c>
      <c r="T39" s="9">
        <f t="shared" si="19"/>
        <v>0</v>
      </c>
      <c r="U39" s="9">
        <f t="shared" si="20"/>
        <v>0</v>
      </c>
      <c r="V39" s="1">
        <f t="shared" si="22"/>
        <v>0</v>
      </c>
    </row>
    <row r="40" spans="1:22">
      <c r="A40" s="105">
        <v>4.6999999999999997E-5</v>
      </c>
      <c r="B40" s="7">
        <f t="shared" si="13"/>
        <v>4.6999999999999997E-5</v>
      </c>
      <c r="F40" s="26">
        <f t="shared" si="14"/>
        <v>0</v>
      </c>
      <c r="G40" s="26">
        <f t="shared" si="21"/>
        <v>0</v>
      </c>
      <c r="H40" s="8">
        <f t="shared" si="3"/>
        <v>0</v>
      </c>
      <c r="I40" s="8">
        <f t="shared" si="4"/>
        <v>0</v>
      </c>
      <c r="J40" s="8">
        <f t="shared" si="5"/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8">
        <f t="shared" si="15"/>
        <v>0</v>
      </c>
      <c r="Q40" s="9">
        <f t="shared" si="16"/>
        <v>0</v>
      </c>
      <c r="R40" s="7">
        <f t="shared" si="17"/>
        <v>0</v>
      </c>
      <c r="S40" s="8">
        <f t="shared" si="18"/>
        <v>0</v>
      </c>
      <c r="T40" s="9">
        <f t="shared" si="19"/>
        <v>0</v>
      </c>
      <c r="U40" s="9">
        <f t="shared" si="20"/>
        <v>0</v>
      </c>
      <c r="V40" s="1">
        <f t="shared" si="22"/>
        <v>0</v>
      </c>
    </row>
    <row r="41" spans="1:22">
      <c r="A41" s="105">
        <v>4.7999999999999994E-5</v>
      </c>
      <c r="B41" s="7">
        <f t="shared" si="13"/>
        <v>4.7999999999999994E-5</v>
      </c>
      <c r="F41" s="26">
        <f t="shared" si="14"/>
        <v>0</v>
      </c>
      <c r="G41" s="26">
        <f t="shared" si="21"/>
        <v>0</v>
      </c>
      <c r="H41" s="8">
        <f t="shared" si="3"/>
        <v>0</v>
      </c>
      <c r="I41" s="8">
        <f t="shared" si="4"/>
        <v>0</v>
      </c>
      <c r="J41" s="8">
        <f t="shared" si="5"/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8">
        <f t="shared" si="15"/>
        <v>0</v>
      </c>
      <c r="Q41" s="9">
        <f t="shared" si="16"/>
        <v>0</v>
      </c>
      <c r="R41" s="7">
        <f t="shared" si="17"/>
        <v>0</v>
      </c>
      <c r="S41" s="8">
        <f t="shared" si="18"/>
        <v>0</v>
      </c>
      <c r="T41" s="9">
        <f t="shared" si="19"/>
        <v>0</v>
      </c>
      <c r="U41" s="9">
        <f t="shared" si="20"/>
        <v>0</v>
      </c>
      <c r="V41" s="1">
        <f t="shared" si="22"/>
        <v>0</v>
      </c>
    </row>
    <row r="42" spans="1:22">
      <c r="A42" s="105">
        <v>4.8999999999999998E-5</v>
      </c>
      <c r="B42" s="7">
        <f t="shared" si="13"/>
        <v>4.8999999999999998E-5</v>
      </c>
      <c r="F42" s="26">
        <f t="shared" si="14"/>
        <v>0</v>
      </c>
      <c r="G42" s="26">
        <f t="shared" si="21"/>
        <v>0</v>
      </c>
      <c r="H42" s="8">
        <f t="shared" si="3"/>
        <v>0</v>
      </c>
      <c r="I42" s="8">
        <f t="shared" si="4"/>
        <v>0</v>
      </c>
      <c r="J42" s="8">
        <f t="shared" si="5"/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8">
        <f t="shared" si="15"/>
        <v>0</v>
      </c>
      <c r="Q42" s="9">
        <f t="shared" si="16"/>
        <v>0</v>
      </c>
      <c r="R42" s="7">
        <f t="shared" si="17"/>
        <v>0</v>
      </c>
      <c r="S42" s="8">
        <f t="shared" si="18"/>
        <v>0</v>
      </c>
      <c r="T42" s="9">
        <f t="shared" si="19"/>
        <v>0</v>
      </c>
      <c r="U42" s="9">
        <f t="shared" si="20"/>
        <v>0</v>
      </c>
      <c r="V42" s="1">
        <f t="shared" si="22"/>
        <v>0</v>
      </c>
    </row>
    <row r="43" spans="1:22">
      <c r="A43" s="105">
        <v>4.9999999999999996E-5</v>
      </c>
      <c r="B43" s="7">
        <f t="shared" si="13"/>
        <v>4.9999999999999996E-5</v>
      </c>
      <c r="F43" s="26">
        <f t="shared" si="14"/>
        <v>0</v>
      </c>
      <c r="G43" s="26">
        <f t="shared" si="21"/>
        <v>0</v>
      </c>
      <c r="H43" s="8">
        <f t="shared" si="3"/>
        <v>0</v>
      </c>
      <c r="I43" s="8">
        <f t="shared" si="4"/>
        <v>0</v>
      </c>
      <c r="J43" s="8">
        <f t="shared" si="5"/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8">
        <f t="shared" si="15"/>
        <v>0</v>
      </c>
      <c r="Q43" s="9">
        <f t="shared" si="16"/>
        <v>0</v>
      </c>
      <c r="R43" s="7">
        <f t="shared" si="17"/>
        <v>0</v>
      </c>
      <c r="S43" s="8">
        <f t="shared" si="18"/>
        <v>0</v>
      </c>
      <c r="T43" s="9">
        <f t="shared" si="19"/>
        <v>0</v>
      </c>
      <c r="U43" s="9">
        <f t="shared" si="20"/>
        <v>0</v>
      </c>
      <c r="V43" s="1">
        <f t="shared" si="22"/>
        <v>0</v>
      </c>
    </row>
    <row r="44" spans="1:22">
      <c r="A44" s="105">
        <v>5.1E-5</v>
      </c>
      <c r="B44" s="7">
        <f t="shared" si="13"/>
        <v>5.1E-5</v>
      </c>
      <c r="F44" s="26">
        <f t="shared" si="14"/>
        <v>0</v>
      </c>
      <c r="G44" s="26">
        <f t="shared" si="21"/>
        <v>0</v>
      </c>
      <c r="H44" s="8">
        <f t="shared" si="3"/>
        <v>0</v>
      </c>
      <c r="I44" s="8">
        <f t="shared" si="4"/>
        <v>0</v>
      </c>
      <c r="J44" s="8">
        <f t="shared" si="5"/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8">
        <f t="shared" si="15"/>
        <v>0</v>
      </c>
      <c r="Q44" s="9">
        <f t="shared" si="16"/>
        <v>0</v>
      </c>
      <c r="R44" s="7">
        <f t="shared" si="17"/>
        <v>0</v>
      </c>
      <c r="S44" s="8">
        <f t="shared" si="18"/>
        <v>0</v>
      </c>
      <c r="T44" s="9">
        <f t="shared" si="19"/>
        <v>0</v>
      </c>
      <c r="U44" s="9">
        <f t="shared" si="20"/>
        <v>0</v>
      </c>
      <c r="V44" s="1">
        <f t="shared" si="22"/>
        <v>0</v>
      </c>
    </row>
    <row r="45" spans="1:22">
      <c r="A45" s="105">
        <v>5.1999999999999997E-5</v>
      </c>
      <c r="B45" s="7">
        <f t="shared" si="13"/>
        <v>5.1999999999999997E-5</v>
      </c>
      <c r="F45" s="26">
        <f t="shared" si="14"/>
        <v>0</v>
      </c>
      <c r="G45" s="26">
        <f t="shared" si="21"/>
        <v>0</v>
      </c>
      <c r="H45" s="8">
        <f t="shared" si="3"/>
        <v>0</v>
      </c>
      <c r="I45" s="8">
        <f t="shared" si="4"/>
        <v>0</v>
      </c>
      <c r="J45" s="8">
        <f t="shared" si="5"/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8">
        <f t="shared" si="15"/>
        <v>0</v>
      </c>
      <c r="Q45" s="9">
        <f t="shared" si="16"/>
        <v>0</v>
      </c>
      <c r="R45" s="7">
        <f t="shared" si="17"/>
        <v>0</v>
      </c>
      <c r="S45" s="8">
        <f t="shared" si="18"/>
        <v>0</v>
      </c>
      <c r="T45" s="9">
        <f t="shared" si="19"/>
        <v>0</v>
      </c>
      <c r="U45" s="9">
        <f t="shared" si="20"/>
        <v>0</v>
      </c>
      <c r="V45" s="1">
        <f t="shared" si="22"/>
        <v>0</v>
      </c>
    </row>
    <row r="46" spans="1:22">
      <c r="A46" s="105">
        <v>5.2999999999999994E-5</v>
      </c>
      <c r="B46" s="7">
        <f t="shared" si="13"/>
        <v>5.2999999999999994E-5</v>
      </c>
      <c r="F46" s="26">
        <f t="shared" si="14"/>
        <v>0</v>
      </c>
      <c r="G46" s="26">
        <f t="shared" si="21"/>
        <v>0</v>
      </c>
      <c r="H46" s="8">
        <f t="shared" si="3"/>
        <v>0</v>
      </c>
      <c r="I46" s="8">
        <f t="shared" si="4"/>
        <v>0</v>
      </c>
      <c r="J46" s="8">
        <f t="shared" si="5"/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8">
        <f t="shared" si="15"/>
        <v>0</v>
      </c>
      <c r="Q46" s="9">
        <f t="shared" si="16"/>
        <v>0</v>
      </c>
      <c r="R46" s="7">
        <f t="shared" si="17"/>
        <v>0</v>
      </c>
      <c r="S46" s="8">
        <f t="shared" si="18"/>
        <v>0</v>
      </c>
      <c r="T46" s="9">
        <f t="shared" si="19"/>
        <v>0</v>
      </c>
      <c r="U46" s="9">
        <f t="shared" si="20"/>
        <v>0</v>
      </c>
      <c r="V46" s="1">
        <f t="shared" si="22"/>
        <v>0</v>
      </c>
    </row>
    <row r="47" spans="1:22">
      <c r="A47" s="105">
        <v>5.3999999999999998E-5</v>
      </c>
      <c r="B47" s="7">
        <f t="shared" si="13"/>
        <v>5.3999999999999998E-5</v>
      </c>
      <c r="F47" s="26">
        <f t="shared" si="14"/>
        <v>0</v>
      </c>
      <c r="G47" s="26">
        <f t="shared" si="21"/>
        <v>0</v>
      </c>
      <c r="H47" s="8">
        <f t="shared" si="3"/>
        <v>0</v>
      </c>
      <c r="I47" s="8">
        <f t="shared" si="4"/>
        <v>0</v>
      </c>
      <c r="J47" s="8">
        <f t="shared" si="5"/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8">
        <f t="shared" si="15"/>
        <v>0</v>
      </c>
      <c r="Q47" s="9">
        <f t="shared" si="16"/>
        <v>0</v>
      </c>
      <c r="R47" s="7">
        <f t="shared" si="17"/>
        <v>0</v>
      </c>
      <c r="S47" s="8">
        <f t="shared" si="18"/>
        <v>0</v>
      </c>
      <c r="T47" s="9">
        <f t="shared" si="19"/>
        <v>0</v>
      </c>
      <c r="U47" s="9">
        <f t="shared" si="20"/>
        <v>0</v>
      </c>
      <c r="V47" s="1">
        <f t="shared" si="22"/>
        <v>0</v>
      </c>
    </row>
    <row r="48" spans="1:22">
      <c r="A48" s="105">
        <v>5.4999999999999995E-5</v>
      </c>
      <c r="B48" s="7">
        <f t="shared" si="13"/>
        <v>5.4999999999999995E-5</v>
      </c>
      <c r="F48" s="26">
        <f t="shared" si="14"/>
        <v>0</v>
      </c>
      <c r="G48" s="26">
        <f t="shared" si="21"/>
        <v>0</v>
      </c>
      <c r="H48" s="8">
        <f t="shared" si="3"/>
        <v>0</v>
      </c>
      <c r="I48" s="8">
        <f t="shared" si="4"/>
        <v>0</v>
      </c>
      <c r="J48" s="8">
        <f t="shared" si="5"/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8">
        <f t="shared" si="15"/>
        <v>0</v>
      </c>
      <c r="Q48" s="9">
        <f t="shared" si="16"/>
        <v>0</v>
      </c>
      <c r="R48" s="7">
        <f t="shared" si="17"/>
        <v>0</v>
      </c>
      <c r="S48" s="8">
        <f t="shared" si="18"/>
        <v>0</v>
      </c>
      <c r="T48" s="9">
        <f t="shared" si="19"/>
        <v>0</v>
      </c>
      <c r="U48" s="9">
        <f t="shared" si="20"/>
        <v>0</v>
      </c>
      <c r="V48" s="1">
        <f t="shared" si="22"/>
        <v>0</v>
      </c>
    </row>
    <row r="49" spans="1:22">
      <c r="A49" s="105">
        <v>5.5999999999999999E-5</v>
      </c>
      <c r="B49" s="7">
        <f t="shared" si="13"/>
        <v>5.5999999999999999E-5</v>
      </c>
      <c r="F49" s="26">
        <f t="shared" si="14"/>
        <v>0</v>
      </c>
      <c r="G49" s="26">
        <f t="shared" si="21"/>
        <v>0</v>
      </c>
      <c r="H49" s="8">
        <f t="shared" si="3"/>
        <v>0</v>
      </c>
      <c r="I49" s="8">
        <f t="shared" si="4"/>
        <v>0</v>
      </c>
      <c r="J49" s="8">
        <f t="shared" si="5"/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8">
        <f t="shared" si="15"/>
        <v>0</v>
      </c>
      <c r="Q49" s="9">
        <f t="shared" si="16"/>
        <v>0</v>
      </c>
      <c r="R49" s="7">
        <f t="shared" si="17"/>
        <v>0</v>
      </c>
      <c r="S49" s="8">
        <f t="shared" si="18"/>
        <v>0</v>
      </c>
      <c r="T49" s="9">
        <f t="shared" si="19"/>
        <v>0</v>
      </c>
      <c r="U49" s="9">
        <f t="shared" si="20"/>
        <v>0</v>
      </c>
      <c r="V49" s="1">
        <f t="shared" si="22"/>
        <v>0</v>
      </c>
    </row>
    <row r="50" spans="1:22">
      <c r="A50" s="105">
        <v>5.6999999999999996E-5</v>
      </c>
      <c r="B50" s="7">
        <f t="shared" si="13"/>
        <v>5.6999999999999996E-5</v>
      </c>
      <c r="F50" s="26">
        <f t="shared" si="14"/>
        <v>0</v>
      </c>
      <c r="G50" s="26">
        <f t="shared" si="21"/>
        <v>0</v>
      </c>
      <c r="H50" s="8">
        <f t="shared" si="3"/>
        <v>0</v>
      </c>
      <c r="I50" s="8">
        <f t="shared" si="4"/>
        <v>0</v>
      </c>
      <c r="J50" s="8">
        <f t="shared" si="5"/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8">
        <f t="shared" si="15"/>
        <v>0</v>
      </c>
      <c r="Q50" s="9">
        <f t="shared" si="16"/>
        <v>0</v>
      </c>
      <c r="R50" s="7">
        <f t="shared" si="17"/>
        <v>0</v>
      </c>
      <c r="S50" s="8">
        <f t="shared" si="18"/>
        <v>0</v>
      </c>
      <c r="T50" s="9">
        <f t="shared" si="19"/>
        <v>0</v>
      </c>
      <c r="U50" s="9">
        <f t="shared" si="20"/>
        <v>0</v>
      </c>
      <c r="V50" s="1">
        <f t="shared" si="22"/>
        <v>0</v>
      </c>
    </row>
    <row r="51" spans="1:22">
      <c r="A51" s="105">
        <v>5.8E-5</v>
      </c>
      <c r="B51" s="7">
        <f t="shared" si="13"/>
        <v>5.8E-5</v>
      </c>
      <c r="F51" s="26">
        <f t="shared" si="14"/>
        <v>0</v>
      </c>
      <c r="G51" s="26">
        <f t="shared" si="21"/>
        <v>0</v>
      </c>
      <c r="H51" s="8">
        <f t="shared" si="3"/>
        <v>0</v>
      </c>
      <c r="I51" s="8">
        <f t="shared" si="4"/>
        <v>0</v>
      </c>
      <c r="J51" s="8">
        <f t="shared" si="5"/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8">
        <f t="shared" si="15"/>
        <v>0</v>
      </c>
      <c r="Q51" s="9">
        <f t="shared" si="16"/>
        <v>0</v>
      </c>
      <c r="R51" s="7">
        <f t="shared" si="17"/>
        <v>0</v>
      </c>
      <c r="S51" s="8">
        <f t="shared" si="18"/>
        <v>0</v>
      </c>
      <c r="T51" s="9">
        <f t="shared" si="19"/>
        <v>0</v>
      </c>
      <c r="U51" s="9">
        <f t="shared" si="20"/>
        <v>0</v>
      </c>
      <c r="V51" s="1">
        <f t="shared" si="22"/>
        <v>0</v>
      </c>
    </row>
    <row r="52" spans="1:22">
      <c r="A52" s="105">
        <v>5.8999999999999998E-5</v>
      </c>
      <c r="B52" s="7">
        <f t="shared" si="13"/>
        <v>5.8999999999999998E-5</v>
      </c>
      <c r="F52" s="26">
        <f t="shared" si="14"/>
        <v>0</v>
      </c>
      <c r="G52" s="26">
        <f t="shared" si="21"/>
        <v>0</v>
      </c>
      <c r="H52" s="8">
        <f t="shared" si="3"/>
        <v>0</v>
      </c>
      <c r="I52" s="8">
        <f t="shared" si="4"/>
        <v>0</v>
      </c>
      <c r="J52" s="8">
        <f t="shared" si="5"/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8">
        <f t="shared" si="15"/>
        <v>0</v>
      </c>
      <c r="Q52" s="9">
        <f t="shared" si="16"/>
        <v>0</v>
      </c>
      <c r="R52" s="7">
        <f t="shared" si="17"/>
        <v>0</v>
      </c>
      <c r="S52" s="8">
        <f t="shared" si="18"/>
        <v>0</v>
      </c>
      <c r="T52" s="9">
        <f t="shared" si="19"/>
        <v>0</v>
      </c>
      <c r="U52" s="9">
        <f t="shared" si="20"/>
        <v>0</v>
      </c>
      <c r="V52" s="1">
        <f t="shared" si="22"/>
        <v>0</v>
      </c>
    </row>
    <row r="53" spans="1:22">
      <c r="A53" s="105">
        <v>5.9999999999999995E-5</v>
      </c>
      <c r="B53" s="7">
        <f t="shared" si="13"/>
        <v>5.9999999999999995E-5</v>
      </c>
      <c r="F53" s="26">
        <f t="shared" si="14"/>
        <v>0</v>
      </c>
      <c r="G53" s="26">
        <f t="shared" si="21"/>
        <v>0</v>
      </c>
      <c r="H53" s="8">
        <f t="shared" si="3"/>
        <v>0</v>
      </c>
      <c r="I53" s="8">
        <f t="shared" si="4"/>
        <v>0</v>
      </c>
      <c r="J53" s="8">
        <f t="shared" si="5"/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8">
        <f t="shared" si="15"/>
        <v>0</v>
      </c>
      <c r="Q53" s="9">
        <f t="shared" si="16"/>
        <v>0</v>
      </c>
      <c r="R53" s="7">
        <f t="shared" si="17"/>
        <v>0</v>
      </c>
      <c r="S53" s="8">
        <f t="shared" si="18"/>
        <v>0</v>
      </c>
      <c r="T53" s="9">
        <f t="shared" si="19"/>
        <v>0</v>
      </c>
      <c r="U53" s="9">
        <f t="shared" si="20"/>
        <v>0</v>
      </c>
      <c r="V53" s="1">
        <f t="shared" si="22"/>
        <v>0</v>
      </c>
    </row>
    <row r="54" spans="1:22">
      <c r="A54" s="105">
        <v>6.0999999999999999E-5</v>
      </c>
      <c r="B54" s="7">
        <f t="shared" si="13"/>
        <v>6.0999999999999999E-5</v>
      </c>
      <c r="F54" s="26">
        <f t="shared" si="14"/>
        <v>0</v>
      </c>
      <c r="G54" s="26">
        <f t="shared" si="21"/>
        <v>0</v>
      </c>
      <c r="H54" s="8">
        <f t="shared" si="3"/>
        <v>0</v>
      </c>
      <c r="I54" s="8">
        <f t="shared" si="4"/>
        <v>0</v>
      </c>
      <c r="J54" s="8">
        <f t="shared" si="5"/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8">
        <f t="shared" si="15"/>
        <v>0</v>
      </c>
      <c r="Q54" s="9">
        <f t="shared" si="16"/>
        <v>0</v>
      </c>
      <c r="R54" s="7">
        <f t="shared" si="17"/>
        <v>0</v>
      </c>
      <c r="S54" s="8">
        <f t="shared" si="18"/>
        <v>0</v>
      </c>
      <c r="T54" s="9">
        <f t="shared" si="19"/>
        <v>0</v>
      </c>
      <c r="U54" s="9">
        <f t="shared" si="20"/>
        <v>0</v>
      </c>
      <c r="V54" s="1">
        <f t="shared" si="22"/>
        <v>0</v>
      </c>
    </row>
    <row r="55" spans="1:22">
      <c r="A55" s="105">
        <v>6.2000000000000003E-5</v>
      </c>
      <c r="B55" s="7">
        <f t="shared" si="13"/>
        <v>6.2000000000000003E-5</v>
      </c>
      <c r="F55" s="26">
        <f t="shared" si="14"/>
        <v>0</v>
      </c>
      <c r="G55" s="26">
        <f t="shared" si="21"/>
        <v>0</v>
      </c>
      <c r="H55" s="8">
        <f t="shared" si="3"/>
        <v>0</v>
      </c>
      <c r="I55" s="8">
        <f t="shared" si="4"/>
        <v>0</v>
      </c>
      <c r="J55" s="8">
        <f t="shared" si="5"/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8">
        <f t="shared" si="15"/>
        <v>0</v>
      </c>
      <c r="Q55" s="9">
        <f t="shared" si="16"/>
        <v>0</v>
      </c>
      <c r="R55" s="7">
        <f t="shared" si="17"/>
        <v>0</v>
      </c>
      <c r="S55" s="8">
        <f t="shared" si="18"/>
        <v>0</v>
      </c>
      <c r="T55" s="9">
        <f t="shared" si="19"/>
        <v>0</v>
      </c>
      <c r="U55" s="9">
        <f t="shared" si="20"/>
        <v>0</v>
      </c>
      <c r="V55" s="1">
        <f t="shared" si="22"/>
        <v>0</v>
      </c>
    </row>
    <row r="56" spans="1:22">
      <c r="A56" s="105">
        <v>6.3E-5</v>
      </c>
      <c r="B56" s="7">
        <f t="shared" si="13"/>
        <v>6.3E-5</v>
      </c>
      <c r="F56" s="26">
        <f t="shared" si="14"/>
        <v>0</v>
      </c>
      <c r="G56" s="26">
        <f t="shared" si="21"/>
        <v>0</v>
      </c>
      <c r="H56" s="8">
        <f t="shared" si="3"/>
        <v>0</v>
      </c>
      <c r="I56" s="8">
        <f t="shared" si="4"/>
        <v>0</v>
      </c>
      <c r="J56" s="8">
        <f t="shared" si="5"/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8">
        <f t="shared" si="15"/>
        <v>0</v>
      </c>
      <c r="Q56" s="9">
        <f t="shared" si="16"/>
        <v>0</v>
      </c>
      <c r="R56" s="7">
        <f t="shared" si="17"/>
        <v>0</v>
      </c>
      <c r="S56" s="8">
        <f t="shared" si="18"/>
        <v>0</v>
      </c>
      <c r="T56" s="9">
        <f t="shared" si="19"/>
        <v>0</v>
      </c>
      <c r="U56" s="9">
        <f t="shared" si="20"/>
        <v>0</v>
      </c>
      <c r="V56" s="1">
        <f t="shared" si="22"/>
        <v>0</v>
      </c>
    </row>
    <row r="57" spans="1:22">
      <c r="A57" s="105">
        <v>6.3999999999999997E-5</v>
      </c>
      <c r="B57" s="7">
        <f t="shared" si="13"/>
        <v>6.3999999999999997E-5</v>
      </c>
      <c r="F57" s="26">
        <f t="shared" si="14"/>
        <v>0</v>
      </c>
      <c r="G57" s="26">
        <f t="shared" si="21"/>
        <v>0</v>
      </c>
      <c r="H57" s="8">
        <f t="shared" si="3"/>
        <v>0</v>
      </c>
      <c r="I57" s="8">
        <f t="shared" si="4"/>
        <v>0</v>
      </c>
      <c r="J57" s="8">
        <f t="shared" si="5"/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8">
        <f t="shared" si="15"/>
        <v>0</v>
      </c>
      <c r="Q57" s="9">
        <f t="shared" si="16"/>
        <v>0</v>
      </c>
      <c r="R57" s="7">
        <f t="shared" si="17"/>
        <v>0</v>
      </c>
      <c r="S57" s="8">
        <f t="shared" si="18"/>
        <v>0</v>
      </c>
      <c r="T57" s="9">
        <f t="shared" si="19"/>
        <v>0</v>
      </c>
      <c r="U57" s="9">
        <f t="shared" si="20"/>
        <v>0</v>
      </c>
      <c r="V57" s="1">
        <f t="shared" si="22"/>
        <v>0</v>
      </c>
    </row>
    <row r="58" spans="1:22">
      <c r="A58" s="105">
        <v>6.4999999999999994E-5</v>
      </c>
      <c r="B58" s="7">
        <f t="shared" si="13"/>
        <v>6.4999999999999994E-5</v>
      </c>
      <c r="F58" s="26">
        <f t="shared" si="14"/>
        <v>0</v>
      </c>
      <c r="G58" s="26">
        <f t="shared" si="21"/>
        <v>0</v>
      </c>
      <c r="H58" s="8">
        <f t="shared" si="3"/>
        <v>0</v>
      </c>
      <c r="I58" s="8">
        <f t="shared" si="4"/>
        <v>0</v>
      </c>
      <c r="J58" s="8">
        <f t="shared" si="5"/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8">
        <f t="shared" si="15"/>
        <v>0</v>
      </c>
      <c r="Q58" s="9">
        <f t="shared" si="16"/>
        <v>0</v>
      </c>
      <c r="R58" s="7">
        <f t="shared" si="17"/>
        <v>0</v>
      </c>
      <c r="S58" s="8">
        <f t="shared" si="18"/>
        <v>0</v>
      </c>
      <c r="T58" s="9">
        <f t="shared" si="19"/>
        <v>0</v>
      </c>
      <c r="U58" s="9">
        <f t="shared" si="20"/>
        <v>0</v>
      </c>
      <c r="V58" s="1">
        <f t="shared" si="22"/>
        <v>0</v>
      </c>
    </row>
    <row r="59" spans="1:22">
      <c r="A59" s="105">
        <v>6.6000000000000005E-5</v>
      </c>
      <c r="B59" s="7">
        <f t="shared" si="13"/>
        <v>6.6000000000000005E-5</v>
      </c>
      <c r="F59" s="26">
        <f t="shared" si="14"/>
        <v>0</v>
      </c>
      <c r="G59" s="26">
        <f t="shared" si="21"/>
        <v>0</v>
      </c>
      <c r="H59" s="8">
        <f t="shared" si="3"/>
        <v>0</v>
      </c>
      <c r="I59" s="8">
        <f t="shared" si="4"/>
        <v>0</v>
      </c>
      <c r="J59" s="8">
        <f t="shared" si="5"/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8">
        <f t="shared" si="15"/>
        <v>0</v>
      </c>
      <c r="Q59" s="9">
        <f t="shared" si="16"/>
        <v>0</v>
      </c>
      <c r="R59" s="7">
        <f t="shared" si="17"/>
        <v>0</v>
      </c>
      <c r="S59" s="8">
        <f t="shared" si="18"/>
        <v>0</v>
      </c>
      <c r="T59" s="9">
        <f t="shared" si="19"/>
        <v>0</v>
      </c>
      <c r="U59" s="9">
        <f t="shared" si="20"/>
        <v>0</v>
      </c>
      <c r="V59" s="1">
        <f t="shared" si="22"/>
        <v>0</v>
      </c>
    </row>
    <row r="60" spans="1:22">
      <c r="A60" s="105">
        <v>6.7000000000000002E-5</v>
      </c>
      <c r="B60" s="7">
        <f t="shared" si="13"/>
        <v>6.7000000000000002E-5</v>
      </c>
      <c r="F60" s="26">
        <f t="shared" si="14"/>
        <v>0</v>
      </c>
      <c r="G60" s="26">
        <f t="shared" si="21"/>
        <v>0</v>
      </c>
      <c r="H60" s="8">
        <f t="shared" si="3"/>
        <v>0</v>
      </c>
      <c r="I60" s="8">
        <f t="shared" si="4"/>
        <v>0</v>
      </c>
      <c r="J60" s="8">
        <f t="shared" si="5"/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8">
        <f t="shared" si="15"/>
        <v>0</v>
      </c>
      <c r="Q60" s="9">
        <f t="shared" si="16"/>
        <v>0</v>
      </c>
      <c r="R60" s="7">
        <f t="shared" si="17"/>
        <v>0</v>
      </c>
      <c r="S60" s="8">
        <f t="shared" si="18"/>
        <v>0</v>
      </c>
      <c r="T60" s="9">
        <f t="shared" si="19"/>
        <v>0</v>
      </c>
      <c r="U60" s="9">
        <f t="shared" si="20"/>
        <v>0</v>
      </c>
      <c r="V60" s="1">
        <f t="shared" si="22"/>
        <v>0</v>
      </c>
    </row>
    <row r="61" spans="1:22">
      <c r="A61" s="105">
        <v>6.7999999999999999E-5</v>
      </c>
      <c r="B61" s="7">
        <f t="shared" si="13"/>
        <v>6.7999999999999999E-5</v>
      </c>
      <c r="F61" s="26">
        <f t="shared" si="14"/>
        <v>0</v>
      </c>
      <c r="G61" s="26">
        <f t="shared" si="21"/>
        <v>0</v>
      </c>
      <c r="H61" s="8">
        <f t="shared" si="3"/>
        <v>0</v>
      </c>
      <c r="I61" s="8">
        <f t="shared" si="4"/>
        <v>0</v>
      </c>
      <c r="J61" s="8">
        <f t="shared" si="5"/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8">
        <f t="shared" si="15"/>
        <v>0</v>
      </c>
      <c r="Q61" s="9">
        <f t="shared" si="16"/>
        <v>0</v>
      </c>
      <c r="R61" s="7">
        <f t="shared" si="17"/>
        <v>0</v>
      </c>
      <c r="S61" s="8">
        <f t="shared" si="18"/>
        <v>0</v>
      </c>
      <c r="T61" s="9">
        <f t="shared" si="19"/>
        <v>0</v>
      </c>
      <c r="U61" s="9">
        <f t="shared" si="20"/>
        <v>0</v>
      </c>
      <c r="V61" s="1">
        <f t="shared" si="22"/>
        <v>0</v>
      </c>
    </row>
    <row r="62" spans="1:22">
      <c r="A62" s="105">
        <v>6.8999999999999997E-5</v>
      </c>
      <c r="B62" s="7">
        <f t="shared" si="13"/>
        <v>6.8999999999999997E-5</v>
      </c>
      <c r="F62" s="26">
        <f t="shared" si="14"/>
        <v>0</v>
      </c>
      <c r="G62" s="26">
        <f t="shared" si="21"/>
        <v>0</v>
      </c>
      <c r="H62" s="8">
        <f t="shared" si="3"/>
        <v>0</v>
      </c>
      <c r="I62" s="8">
        <f t="shared" si="4"/>
        <v>0</v>
      </c>
      <c r="J62" s="8">
        <f t="shared" si="5"/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8">
        <f t="shared" si="15"/>
        <v>0</v>
      </c>
      <c r="Q62" s="9">
        <f t="shared" si="16"/>
        <v>0</v>
      </c>
      <c r="R62" s="7">
        <f t="shared" si="17"/>
        <v>0</v>
      </c>
      <c r="S62" s="8">
        <f t="shared" si="18"/>
        <v>0</v>
      </c>
      <c r="T62" s="9">
        <f t="shared" si="19"/>
        <v>0</v>
      </c>
      <c r="U62" s="9">
        <f t="shared" si="20"/>
        <v>0</v>
      </c>
      <c r="V62" s="1">
        <f t="shared" si="22"/>
        <v>0</v>
      </c>
    </row>
    <row r="63" spans="1:22">
      <c r="A63" s="105">
        <v>6.9999999999999994E-5</v>
      </c>
      <c r="B63" s="7">
        <f t="shared" si="13"/>
        <v>6.9999999999999994E-5</v>
      </c>
      <c r="F63" s="26">
        <f t="shared" si="14"/>
        <v>0</v>
      </c>
      <c r="G63" s="26">
        <f t="shared" si="21"/>
        <v>0</v>
      </c>
      <c r="H63" s="8">
        <f t="shared" si="3"/>
        <v>0</v>
      </c>
      <c r="I63" s="8">
        <f t="shared" si="4"/>
        <v>0</v>
      </c>
      <c r="J63" s="8">
        <f t="shared" si="5"/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8">
        <f t="shared" si="15"/>
        <v>0</v>
      </c>
      <c r="Q63" s="9">
        <f t="shared" si="16"/>
        <v>0</v>
      </c>
      <c r="R63" s="7">
        <f t="shared" si="17"/>
        <v>0</v>
      </c>
      <c r="S63" s="8">
        <f t="shared" si="18"/>
        <v>0</v>
      </c>
      <c r="T63" s="9">
        <f t="shared" si="19"/>
        <v>0</v>
      </c>
      <c r="U63" s="9">
        <f t="shared" si="20"/>
        <v>0</v>
      </c>
      <c r="V63" s="1">
        <f t="shared" si="22"/>
        <v>0</v>
      </c>
    </row>
    <row r="64" spans="1:22">
      <c r="A64" s="105">
        <v>7.1000000000000005E-5</v>
      </c>
      <c r="B64" s="7">
        <f t="shared" si="13"/>
        <v>7.1000000000000005E-5</v>
      </c>
      <c r="F64" s="26">
        <f t="shared" si="14"/>
        <v>0</v>
      </c>
      <c r="G64" s="26">
        <f t="shared" si="21"/>
        <v>0</v>
      </c>
      <c r="H64" s="8">
        <f t="shared" si="3"/>
        <v>0</v>
      </c>
      <c r="I64" s="8">
        <f t="shared" si="4"/>
        <v>0</v>
      </c>
      <c r="J64" s="8">
        <f t="shared" si="5"/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8">
        <f t="shared" si="15"/>
        <v>0</v>
      </c>
      <c r="Q64" s="9">
        <f t="shared" si="16"/>
        <v>0</v>
      </c>
      <c r="R64" s="7">
        <f t="shared" si="17"/>
        <v>0</v>
      </c>
      <c r="S64" s="8">
        <f t="shared" si="18"/>
        <v>0</v>
      </c>
      <c r="T64" s="9">
        <f t="shared" si="19"/>
        <v>0</v>
      </c>
      <c r="U64" s="9">
        <f t="shared" si="20"/>
        <v>0</v>
      </c>
      <c r="V64" s="1">
        <f t="shared" si="22"/>
        <v>0</v>
      </c>
    </row>
    <row r="65" spans="1:22">
      <c r="A65" s="105">
        <v>7.2000000000000002E-5</v>
      </c>
      <c r="B65" s="7">
        <f t="shared" si="13"/>
        <v>7.2000000000000002E-5</v>
      </c>
      <c r="F65" s="26">
        <f t="shared" si="14"/>
        <v>0</v>
      </c>
      <c r="G65" s="26">
        <f t="shared" si="21"/>
        <v>0</v>
      </c>
      <c r="H65" s="8">
        <f t="shared" si="3"/>
        <v>0</v>
      </c>
      <c r="I65" s="8">
        <f t="shared" si="4"/>
        <v>0</v>
      </c>
      <c r="J65" s="8">
        <f t="shared" si="5"/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8">
        <f t="shared" si="15"/>
        <v>0</v>
      </c>
      <c r="Q65" s="9">
        <f t="shared" si="16"/>
        <v>0</v>
      </c>
      <c r="R65" s="7">
        <f t="shared" si="17"/>
        <v>0</v>
      </c>
      <c r="S65" s="8">
        <f t="shared" si="18"/>
        <v>0</v>
      </c>
      <c r="T65" s="9">
        <f t="shared" si="19"/>
        <v>0</v>
      </c>
      <c r="U65" s="9">
        <f t="shared" si="20"/>
        <v>0</v>
      </c>
      <c r="V65" s="1">
        <f t="shared" si="22"/>
        <v>0</v>
      </c>
    </row>
    <row r="66" spans="1:22">
      <c r="A66" s="105">
        <v>7.2999999999999999E-5</v>
      </c>
      <c r="B66" s="7">
        <f t="shared" si="13"/>
        <v>7.2999999999999999E-5</v>
      </c>
      <c r="F66" s="26">
        <f t="shared" si="14"/>
        <v>0</v>
      </c>
      <c r="G66" s="26">
        <f t="shared" si="21"/>
        <v>0</v>
      </c>
      <c r="H66" s="8">
        <f t="shared" si="3"/>
        <v>0</v>
      </c>
      <c r="I66" s="8">
        <f t="shared" si="4"/>
        <v>0</v>
      </c>
      <c r="J66" s="8">
        <f t="shared" si="5"/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8">
        <f t="shared" si="15"/>
        <v>0</v>
      </c>
      <c r="Q66" s="9">
        <f t="shared" si="16"/>
        <v>0</v>
      </c>
      <c r="R66" s="7">
        <f t="shared" si="17"/>
        <v>0</v>
      </c>
      <c r="S66" s="8">
        <f t="shared" si="18"/>
        <v>0</v>
      </c>
      <c r="T66" s="9">
        <f t="shared" si="19"/>
        <v>0</v>
      </c>
      <c r="U66" s="9">
        <f t="shared" si="20"/>
        <v>0</v>
      </c>
      <c r="V66" s="1">
        <f t="shared" si="22"/>
        <v>0</v>
      </c>
    </row>
    <row r="67" spans="1:22">
      <c r="A67" s="105">
        <v>7.3999999999999996E-5</v>
      </c>
      <c r="B67" s="7">
        <f t="shared" ref="B67:B82" si="23">V67+A67</f>
        <v>7.3999999999999996E-5</v>
      </c>
      <c r="F67" s="26">
        <f t="shared" ref="F67:F82" si="24">COUNTIF(H67:O67,"&gt;1")</f>
        <v>0</v>
      </c>
      <c r="G67" s="26">
        <f t="shared" si="21"/>
        <v>0</v>
      </c>
      <c r="H67" s="8">
        <f t="shared" si="3"/>
        <v>0</v>
      </c>
      <c r="I67" s="8">
        <f t="shared" si="4"/>
        <v>0</v>
      </c>
      <c r="J67" s="8">
        <f t="shared" si="5"/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8">
        <f t="shared" ref="P67:P82" si="25">LARGE(H67:J67,2)</f>
        <v>0</v>
      </c>
      <c r="Q67" s="9">
        <f t="shared" ref="Q67:Q82" si="26">LARGE(K67:O67,3)</f>
        <v>0</v>
      </c>
      <c r="R67" s="7">
        <f t="shared" ref="R67:R82" si="27">LARGE(P67:Q67,1)</f>
        <v>0</v>
      </c>
      <c r="S67" s="8">
        <f t="shared" ref="S67:S82" si="28">LARGE(H67:J67,1)</f>
        <v>0</v>
      </c>
      <c r="T67" s="9">
        <f t="shared" ref="T67:T82" si="29">LARGE(K67:O67,1)</f>
        <v>0</v>
      </c>
      <c r="U67" s="9">
        <f t="shared" ref="U67:U82" si="30">LARGE(K67:O67,2)</f>
        <v>0</v>
      </c>
      <c r="V67" s="1">
        <f t="shared" si="22"/>
        <v>0</v>
      </c>
    </row>
    <row r="68" spans="1:22">
      <c r="A68" s="105">
        <v>7.4999999999999993E-5</v>
      </c>
      <c r="B68" s="7">
        <f t="shared" si="23"/>
        <v>7.4999999999999993E-5</v>
      </c>
      <c r="F68" s="26">
        <f t="shared" si="24"/>
        <v>0</v>
      </c>
      <c r="G68" s="26">
        <f t="shared" si="21"/>
        <v>0</v>
      </c>
      <c r="H68" s="8">
        <f t="shared" si="3"/>
        <v>0</v>
      </c>
      <c r="I68" s="8">
        <f t="shared" si="4"/>
        <v>0</v>
      </c>
      <c r="J68" s="8">
        <f t="shared" si="5"/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8">
        <f t="shared" si="25"/>
        <v>0</v>
      </c>
      <c r="Q68" s="9">
        <f t="shared" si="26"/>
        <v>0</v>
      </c>
      <c r="R68" s="7">
        <f t="shared" si="27"/>
        <v>0</v>
      </c>
      <c r="S68" s="8">
        <f t="shared" si="28"/>
        <v>0</v>
      </c>
      <c r="T68" s="9">
        <f t="shared" si="29"/>
        <v>0</v>
      </c>
      <c r="U68" s="9">
        <f t="shared" si="30"/>
        <v>0</v>
      </c>
      <c r="V68" s="1">
        <f t="shared" si="22"/>
        <v>0</v>
      </c>
    </row>
    <row r="69" spans="1:22">
      <c r="A69" s="105">
        <v>7.5999999999999991E-5</v>
      </c>
      <c r="B69" s="7">
        <f t="shared" si="23"/>
        <v>7.5999999999999991E-5</v>
      </c>
      <c r="F69" s="26">
        <f t="shared" si="24"/>
        <v>0</v>
      </c>
      <c r="G69" s="26">
        <f t="shared" si="21"/>
        <v>0</v>
      </c>
      <c r="H69" s="8">
        <f t="shared" si="3"/>
        <v>0</v>
      </c>
      <c r="I69" s="8">
        <f t="shared" si="4"/>
        <v>0</v>
      </c>
      <c r="J69" s="8">
        <f t="shared" si="5"/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8">
        <f t="shared" si="25"/>
        <v>0</v>
      </c>
      <c r="Q69" s="9">
        <f t="shared" si="26"/>
        <v>0</v>
      </c>
      <c r="R69" s="7">
        <f t="shared" si="27"/>
        <v>0</v>
      </c>
      <c r="S69" s="8">
        <f t="shared" si="28"/>
        <v>0</v>
      </c>
      <c r="T69" s="9">
        <f t="shared" si="29"/>
        <v>0</v>
      </c>
      <c r="U69" s="9">
        <f t="shared" si="30"/>
        <v>0</v>
      </c>
      <c r="V69" s="1">
        <f t="shared" si="22"/>
        <v>0</v>
      </c>
    </row>
    <row r="70" spans="1:22">
      <c r="A70" s="105">
        <v>7.7000000000000001E-5</v>
      </c>
      <c r="B70" s="7">
        <f t="shared" si="23"/>
        <v>7.7000000000000001E-5</v>
      </c>
      <c r="F70" s="26">
        <f t="shared" si="24"/>
        <v>0</v>
      </c>
      <c r="G70" s="26">
        <f t="shared" si="21"/>
        <v>0</v>
      </c>
      <c r="H70" s="8">
        <f t="shared" si="3"/>
        <v>0</v>
      </c>
      <c r="I70" s="8">
        <f t="shared" si="4"/>
        <v>0</v>
      </c>
      <c r="J70" s="8">
        <f t="shared" si="5"/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8">
        <f t="shared" si="25"/>
        <v>0</v>
      </c>
      <c r="Q70" s="9">
        <f t="shared" si="26"/>
        <v>0</v>
      </c>
      <c r="R70" s="7">
        <f t="shared" si="27"/>
        <v>0</v>
      </c>
      <c r="S70" s="8">
        <f t="shared" si="28"/>
        <v>0</v>
      </c>
      <c r="T70" s="9">
        <f t="shared" si="29"/>
        <v>0</v>
      </c>
      <c r="U70" s="9">
        <f t="shared" si="30"/>
        <v>0</v>
      </c>
      <c r="V70" s="1">
        <f t="shared" si="22"/>
        <v>0</v>
      </c>
    </row>
    <row r="71" spans="1:22">
      <c r="A71" s="105">
        <v>7.7999999999999999E-5</v>
      </c>
      <c r="B71" s="7">
        <f t="shared" si="23"/>
        <v>7.7999999999999999E-5</v>
      </c>
      <c r="F71" s="26">
        <f t="shared" si="24"/>
        <v>0</v>
      </c>
      <c r="G71" s="26">
        <f t="shared" si="21"/>
        <v>0</v>
      </c>
      <c r="H71" s="8">
        <f t="shared" si="3"/>
        <v>0</v>
      </c>
      <c r="I71" s="8">
        <f t="shared" si="4"/>
        <v>0</v>
      </c>
      <c r="J71" s="8">
        <f t="shared" si="5"/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8">
        <f t="shared" si="25"/>
        <v>0</v>
      </c>
      <c r="Q71" s="9">
        <f t="shared" si="26"/>
        <v>0</v>
      </c>
      <c r="R71" s="7">
        <f t="shared" si="27"/>
        <v>0</v>
      </c>
      <c r="S71" s="8">
        <f t="shared" si="28"/>
        <v>0</v>
      </c>
      <c r="T71" s="9">
        <f t="shared" si="29"/>
        <v>0</v>
      </c>
      <c r="U71" s="9">
        <f t="shared" si="30"/>
        <v>0</v>
      </c>
      <c r="V71" s="1">
        <f t="shared" si="22"/>
        <v>0</v>
      </c>
    </row>
    <row r="72" spans="1:22">
      <c r="A72" s="105">
        <v>7.8999999999999996E-5</v>
      </c>
      <c r="B72" s="7">
        <f t="shared" si="23"/>
        <v>7.8999999999999996E-5</v>
      </c>
      <c r="F72" s="26">
        <f t="shared" si="24"/>
        <v>0</v>
      </c>
      <c r="G72" s="26">
        <f t="shared" si="21"/>
        <v>0</v>
      </c>
      <c r="H72" s="8">
        <f t="shared" si="3"/>
        <v>0</v>
      </c>
      <c r="I72" s="8">
        <f t="shared" si="4"/>
        <v>0</v>
      </c>
      <c r="J72" s="8">
        <f t="shared" si="5"/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8">
        <f t="shared" si="25"/>
        <v>0</v>
      </c>
      <c r="Q72" s="9">
        <f t="shared" si="26"/>
        <v>0</v>
      </c>
      <c r="R72" s="7">
        <f t="shared" si="27"/>
        <v>0</v>
      </c>
      <c r="S72" s="8">
        <f t="shared" si="28"/>
        <v>0</v>
      </c>
      <c r="T72" s="9">
        <f t="shared" si="29"/>
        <v>0</v>
      </c>
      <c r="U72" s="9">
        <f t="shared" si="30"/>
        <v>0</v>
      </c>
      <c r="V72" s="1">
        <f t="shared" si="22"/>
        <v>0</v>
      </c>
    </row>
    <row r="73" spans="1:22">
      <c r="A73" s="105">
        <v>7.9999999999999993E-5</v>
      </c>
      <c r="B73" s="7">
        <f t="shared" si="23"/>
        <v>7.9999999999999993E-5</v>
      </c>
      <c r="F73" s="26">
        <f t="shared" si="24"/>
        <v>0</v>
      </c>
      <c r="G73" s="26">
        <f t="shared" si="21"/>
        <v>0</v>
      </c>
      <c r="H73" s="8">
        <f t="shared" si="3"/>
        <v>0</v>
      </c>
      <c r="I73" s="8">
        <f t="shared" si="4"/>
        <v>0</v>
      </c>
      <c r="J73" s="8">
        <f t="shared" si="5"/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8">
        <f t="shared" si="25"/>
        <v>0</v>
      </c>
      <c r="Q73" s="9">
        <f t="shared" si="26"/>
        <v>0</v>
      </c>
      <c r="R73" s="7">
        <f t="shared" si="27"/>
        <v>0</v>
      </c>
      <c r="S73" s="8">
        <f t="shared" si="28"/>
        <v>0</v>
      </c>
      <c r="T73" s="9">
        <f t="shared" si="29"/>
        <v>0</v>
      </c>
      <c r="U73" s="9">
        <f t="shared" si="30"/>
        <v>0</v>
      </c>
      <c r="V73" s="1">
        <f t="shared" si="22"/>
        <v>0</v>
      </c>
    </row>
    <row r="74" spans="1:22">
      <c r="A74" s="105">
        <v>8.099999999999999E-5</v>
      </c>
      <c r="B74" s="7">
        <f t="shared" si="23"/>
        <v>8.099999999999999E-5</v>
      </c>
      <c r="F74" s="26">
        <f t="shared" si="24"/>
        <v>0</v>
      </c>
      <c r="G74" s="26">
        <f t="shared" si="21"/>
        <v>0</v>
      </c>
      <c r="H74" s="8">
        <f t="shared" si="3"/>
        <v>0</v>
      </c>
      <c r="I74" s="8">
        <f t="shared" si="4"/>
        <v>0</v>
      </c>
      <c r="J74" s="8">
        <f t="shared" si="5"/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8">
        <f t="shared" si="25"/>
        <v>0</v>
      </c>
      <c r="Q74" s="9">
        <f t="shared" si="26"/>
        <v>0</v>
      </c>
      <c r="R74" s="7">
        <f t="shared" si="27"/>
        <v>0</v>
      </c>
      <c r="S74" s="8">
        <f t="shared" si="28"/>
        <v>0</v>
      </c>
      <c r="T74" s="9">
        <f t="shared" si="29"/>
        <v>0</v>
      </c>
      <c r="U74" s="9">
        <f t="shared" si="30"/>
        <v>0</v>
      </c>
      <c r="V74" s="1">
        <f t="shared" si="22"/>
        <v>0</v>
      </c>
    </row>
    <row r="75" spans="1:22">
      <c r="A75" s="105">
        <v>8.2000000000000001E-5</v>
      </c>
      <c r="B75" s="7">
        <f t="shared" si="23"/>
        <v>8.2000000000000001E-5</v>
      </c>
      <c r="F75" s="26">
        <f t="shared" si="24"/>
        <v>0</v>
      </c>
      <c r="G75" s="26">
        <f t="shared" si="21"/>
        <v>0</v>
      </c>
      <c r="H75" s="8">
        <f t="shared" si="3"/>
        <v>0</v>
      </c>
      <c r="I75" s="8">
        <f t="shared" si="4"/>
        <v>0</v>
      </c>
      <c r="J75" s="8">
        <f t="shared" si="5"/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8">
        <f t="shared" si="25"/>
        <v>0</v>
      </c>
      <c r="Q75" s="9">
        <f t="shared" si="26"/>
        <v>0</v>
      </c>
      <c r="R75" s="7">
        <f t="shared" si="27"/>
        <v>0</v>
      </c>
      <c r="S75" s="8">
        <f t="shared" si="28"/>
        <v>0</v>
      </c>
      <c r="T75" s="9">
        <f t="shared" si="29"/>
        <v>0</v>
      </c>
      <c r="U75" s="9">
        <f t="shared" si="30"/>
        <v>0</v>
      </c>
      <c r="V75" s="1">
        <f t="shared" si="22"/>
        <v>0</v>
      </c>
    </row>
    <row r="76" spans="1:22">
      <c r="A76" s="105">
        <v>8.2999999999999998E-5</v>
      </c>
      <c r="B76" s="7">
        <f t="shared" si="23"/>
        <v>8.2999999999999998E-5</v>
      </c>
      <c r="F76" s="26">
        <f t="shared" si="24"/>
        <v>0</v>
      </c>
      <c r="G76" s="26">
        <f t="shared" si="21"/>
        <v>0</v>
      </c>
      <c r="H76" s="8">
        <f t="shared" si="3"/>
        <v>0</v>
      </c>
      <c r="I76" s="8">
        <f t="shared" si="4"/>
        <v>0</v>
      </c>
      <c r="J76" s="8">
        <f t="shared" si="5"/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8">
        <f t="shared" si="25"/>
        <v>0</v>
      </c>
      <c r="Q76" s="9">
        <f t="shared" si="26"/>
        <v>0</v>
      </c>
      <c r="R76" s="7">
        <f t="shared" si="27"/>
        <v>0</v>
      </c>
      <c r="S76" s="8">
        <f t="shared" si="28"/>
        <v>0</v>
      </c>
      <c r="T76" s="9">
        <f t="shared" si="29"/>
        <v>0</v>
      </c>
      <c r="U76" s="9">
        <f t="shared" si="30"/>
        <v>0</v>
      </c>
      <c r="V76" s="1">
        <f t="shared" si="22"/>
        <v>0</v>
      </c>
    </row>
    <row r="77" spans="1:22">
      <c r="A77" s="105">
        <v>8.3999999999999995E-5</v>
      </c>
      <c r="B77" s="7">
        <f t="shared" si="23"/>
        <v>8.3999999999999995E-5</v>
      </c>
      <c r="F77" s="26">
        <f t="shared" si="24"/>
        <v>0</v>
      </c>
      <c r="G77" s="26">
        <f t="shared" si="21"/>
        <v>0</v>
      </c>
      <c r="H77" s="8">
        <f t="shared" si="3"/>
        <v>0</v>
      </c>
      <c r="I77" s="8">
        <f t="shared" si="4"/>
        <v>0</v>
      </c>
      <c r="J77" s="8">
        <f t="shared" si="5"/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8">
        <f t="shared" si="25"/>
        <v>0</v>
      </c>
      <c r="Q77" s="9">
        <f t="shared" si="26"/>
        <v>0</v>
      </c>
      <c r="R77" s="7">
        <f t="shared" si="27"/>
        <v>0</v>
      </c>
      <c r="S77" s="8">
        <f t="shared" si="28"/>
        <v>0</v>
      </c>
      <c r="T77" s="9">
        <f t="shared" si="29"/>
        <v>0</v>
      </c>
      <c r="U77" s="9">
        <f t="shared" si="30"/>
        <v>0</v>
      </c>
      <c r="V77" s="1">
        <f t="shared" si="22"/>
        <v>0</v>
      </c>
    </row>
    <row r="78" spans="1:22">
      <c r="A78" s="105">
        <v>8.4999999999999993E-5</v>
      </c>
      <c r="B78" s="7">
        <f t="shared" si="23"/>
        <v>8.4999999999999993E-5</v>
      </c>
      <c r="F78" s="26">
        <f t="shared" si="24"/>
        <v>0</v>
      </c>
      <c r="G78" s="26">
        <f t="shared" si="21"/>
        <v>0</v>
      </c>
      <c r="H78" s="8">
        <f t="shared" si="3"/>
        <v>0</v>
      </c>
      <c r="I78" s="8">
        <f t="shared" si="4"/>
        <v>0</v>
      </c>
      <c r="J78" s="8">
        <f t="shared" si="5"/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8">
        <f t="shared" si="25"/>
        <v>0</v>
      </c>
      <c r="Q78" s="9">
        <f t="shared" si="26"/>
        <v>0</v>
      </c>
      <c r="R78" s="7">
        <f t="shared" si="27"/>
        <v>0</v>
      </c>
      <c r="S78" s="8">
        <f t="shared" si="28"/>
        <v>0</v>
      </c>
      <c r="T78" s="9">
        <f t="shared" si="29"/>
        <v>0</v>
      </c>
      <c r="U78" s="9">
        <f t="shared" si="30"/>
        <v>0</v>
      </c>
      <c r="V78" s="1">
        <f t="shared" si="22"/>
        <v>0</v>
      </c>
    </row>
    <row r="79" spans="1:22">
      <c r="A79" s="105">
        <v>8.599999999999999E-5</v>
      </c>
      <c r="B79" s="7">
        <f t="shared" si="23"/>
        <v>8.599999999999999E-5</v>
      </c>
      <c r="F79" s="26">
        <f t="shared" si="24"/>
        <v>0</v>
      </c>
      <c r="G79" s="26">
        <f t="shared" si="21"/>
        <v>0</v>
      </c>
      <c r="H79" s="8">
        <f t="shared" si="3"/>
        <v>0</v>
      </c>
      <c r="I79" s="8">
        <f t="shared" si="4"/>
        <v>0</v>
      </c>
      <c r="J79" s="8">
        <f t="shared" si="5"/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8">
        <f t="shared" si="25"/>
        <v>0</v>
      </c>
      <c r="Q79" s="9">
        <f t="shared" si="26"/>
        <v>0</v>
      </c>
      <c r="R79" s="7">
        <f t="shared" si="27"/>
        <v>0</v>
      </c>
      <c r="S79" s="8">
        <f t="shared" si="28"/>
        <v>0</v>
      </c>
      <c r="T79" s="9">
        <f t="shared" si="29"/>
        <v>0</v>
      </c>
      <c r="U79" s="9">
        <f t="shared" si="30"/>
        <v>0</v>
      </c>
      <c r="V79" s="1">
        <f t="shared" si="22"/>
        <v>0</v>
      </c>
    </row>
    <row r="80" spans="1:22">
      <c r="A80" s="105">
        <v>8.7000000000000001E-5</v>
      </c>
      <c r="B80" s="7">
        <f t="shared" si="23"/>
        <v>8.7000000000000001E-5</v>
      </c>
      <c r="F80" s="26">
        <f t="shared" si="24"/>
        <v>0</v>
      </c>
      <c r="G80" s="26">
        <f t="shared" si="21"/>
        <v>0</v>
      </c>
      <c r="H80" s="8">
        <f t="shared" si="3"/>
        <v>0</v>
      </c>
      <c r="I80" s="8">
        <f t="shared" si="4"/>
        <v>0</v>
      </c>
      <c r="J80" s="8">
        <f t="shared" si="5"/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8">
        <f t="shared" si="25"/>
        <v>0</v>
      </c>
      <c r="Q80" s="9">
        <f t="shared" si="26"/>
        <v>0</v>
      </c>
      <c r="R80" s="7">
        <f t="shared" si="27"/>
        <v>0</v>
      </c>
      <c r="S80" s="8">
        <f t="shared" si="28"/>
        <v>0</v>
      </c>
      <c r="T80" s="9">
        <f t="shared" si="29"/>
        <v>0</v>
      </c>
      <c r="U80" s="9">
        <f t="shared" si="30"/>
        <v>0</v>
      </c>
      <c r="V80" s="1">
        <f t="shared" si="22"/>
        <v>0</v>
      </c>
    </row>
    <row r="81" spans="1:33">
      <c r="A81" s="105">
        <v>8.7999999999999998E-5</v>
      </c>
      <c r="B81" s="7">
        <f t="shared" si="23"/>
        <v>8.7999999999999998E-5</v>
      </c>
      <c r="F81" s="26">
        <f t="shared" si="24"/>
        <v>0</v>
      </c>
      <c r="G81" s="26">
        <f t="shared" si="21"/>
        <v>0</v>
      </c>
      <c r="H81" s="8">
        <f t="shared" si="3"/>
        <v>0</v>
      </c>
      <c r="I81" s="8">
        <f t="shared" si="4"/>
        <v>0</v>
      </c>
      <c r="J81" s="8">
        <f t="shared" si="5"/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8">
        <f t="shared" si="25"/>
        <v>0</v>
      </c>
      <c r="Q81" s="9">
        <f t="shared" si="26"/>
        <v>0</v>
      </c>
      <c r="R81" s="7">
        <f t="shared" si="27"/>
        <v>0</v>
      </c>
      <c r="S81" s="8">
        <f t="shared" si="28"/>
        <v>0</v>
      </c>
      <c r="T81" s="9">
        <f t="shared" si="29"/>
        <v>0</v>
      </c>
      <c r="U81" s="9">
        <f t="shared" si="30"/>
        <v>0</v>
      </c>
      <c r="V81" s="1">
        <f t="shared" si="22"/>
        <v>0</v>
      </c>
    </row>
    <row r="82" spans="1:33">
      <c r="A82" s="105">
        <v>8.8999999999999995E-5</v>
      </c>
      <c r="B82" s="7">
        <f t="shared" si="23"/>
        <v>8.8999999999999995E-5</v>
      </c>
      <c r="F82" s="26">
        <f t="shared" si="24"/>
        <v>0</v>
      </c>
      <c r="G82" s="26">
        <f>COUNTIF(R82:U82,"&gt;1")</f>
        <v>0</v>
      </c>
      <c r="H82" s="8">
        <f t="shared" si="3"/>
        <v>0</v>
      </c>
      <c r="I82" s="8">
        <f t="shared" si="4"/>
        <v>0</v>
      </c>
      <c r="J82" s="8">
        <f t="shared" si="5"/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8">
        <f t="shared" si="25"/>
        <v>0</v>
      </c>
      <c r="Q82" s="9">
        <f t="shared" si="26"/>
        <v>0</v>
      </c>
      <c r="R82" s="7">
        <f t="shared" si="27"/>
        <v>0</v>
      </c>
      <c r="S82" s="8">
        <f t="shared" si="28"/>
        <v>0</v>
      </c>
      <c r="T82" s="9">
        <f t="shared" si="29"/>
        <v>0</v>
      </c>
      <c r="U82" s="9">
        <f t="shared" si="30"/>
        <v>0</v>
      </c>
      <c r="V82" s="1">
        <f>SUM(R82:U82)</f>
        <v>0</v>
      </c>
    </row>
    <row r="83" spans="1:33" s="101" customFormat="1">
      <c r="A83" s="105">
        <v>8.9999999999999992E-5</v>
      </c>
      <c r="F83" s="102"/>
      <c r="G83" s="102"/>
      <c r="K83" s="9">
        <v>0</v>
      </c>
      <c r="L83" s="9">
        <v>0</v>
      </c>
      <c r="M83" s="9">
        <v>0</v>
      </c>
      <c r="N83" s="9">
        <v>0</v>
      </c>
      <c r="O83" s="9">
        <v>0</v>
      </c>
      <c r="V83" s="103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1:33" s="22" customFormat="1">
      <c r="A84" s="105">
        <v>9.0999999999999989E-5</v>
      </c>
      <c r="C84" s="23" t="s">
        <v>99</v>
      </c>
      <c r="D84" s="23"/>
      <c r="E84" s="23"/>
      <c r="F84" s="25"/>
      <c r="G84" s="25"/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33">
      <c r="A85" s="105">
        <v>9.2E-5</v>
      </c>
      <c r="B85" s="7">
        <f t="shared" ref="B85:B116" si="31">V85+A85</f>
        <v>9.2E-5</v>
      </c>
      <c r="C85"/>
      <c r="D85"/>
      <c r="E85"/>
      <c r="F85" s="26">
        <f t="shared" ref="F85:F116" si="32">COUNTIF(H85:O85,"&gt;1")</f>
        <v>0</v>
      </c>
      <c r="G85" s="26">
        <f t="shared" ref="G85:G164" si="33">COUNTIF(R85:U85,"&gt;1")</f>
        <v>0</v>
      </c>
      <c r="H85" s="8">
        <f t="shared" ref="H85:H164" si="34">IF(ISERROR(VLOOKUP($C85,Aqua2,5,FALSE)),0,(VLOOKUP($C85,Aqua2,5,FALSE)))</f>
        <v>0</v>
      </c>
      <c r="I85" s="8">
        <f t="shared" ref="I85:I164" si="35">IF(ISERROR(VLOOKUP($C85,Aqua3,5,FALSE)),0,(VLOOKUP($C85,Aqua3,5,FALSE)))</f>
        <v>0</v>
      </c>
      <c r="J85" s="8">
        <f t="shared" ref="J85:J164" si="36">IF(ISERROR(VLOOKUP($C85,Aqua4,5,FALSE)),0,(VLOOKUP($C85,Aqua4,5,FALSE)))</f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8">
        <f t="shared" ref="P85:P116" si="37">LARGE(H85:J85,2)</f>
        <v>0</v>
      </c>
      <c r="Q85" s="9">
        <f t="shared" ref="Q85:Q116" si="38">LARGE(K85:O85,3)</f>
        <v>0</v>
      </c>
      <c r="R85" s="7">
        <f t="shared" ref="R85:R116" si="39">LARGE(P85:Q85,1)</f>
        <v>0</v>
      </c>
      <c r="S85" s="8">
        <f t="shared" ref="S85:S116" si="40">LARGE(H85:J85,1)</f>
        <v>0</v>
      </c>
      <c r="T85" s="9">
        <f t="shared" ref="T85:T116" si="41">LARGE(K85:O85,1)</f>
        <v>0</v>
      </c>
      <c r="U85" s="9">
        <f t="shared" ref="U85:U116" si="42">LARGE(K85:O85,2)</f>
        <v>0</v>
      </c>
      <c r="V85" s="1">
        <f t="shared" ref="V85:V164" si="43">SUM(R85:U85)</f>
        <v>0</v>
      </c>
    </row>
    <row r="86" spans="1:33">
      <c r="A86" s="105">
        <v>9.2999999999999997E-5</v>
      </c>
      <c r="B86" s="7">
        <f t="shared" si="31"/>
        <v>9.2999999999999997E-5</v>
      </c>
      <c r="C86"/>
      <c r="D86"/>
      <c r="E86"/>
      <c r="F86" s="26">
        <f t="shared" si="32"/>
        <v>0</v>
      </c>
      <c r="G86" s="26">
        <f t="shared" si="33"/>
        <v>0</v>
      </c>
      <c r="H86" s="8">
        <f t="shared" si="34"/>
        <v>0</v>
      </c>
      <c r="I86" s="8">
        <f t="shared" si="35"/>
        <v>0</v>
      </c>
      <c r="J86" s="8">
        <f t="shared" si="36"/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8">
        <f t="shared" si="37"/>
        <v>0</v>
      </c>
      <c r="Q86" s="9">
        <f t="shared" si="38"/>
        <v>0</v>
      </c>
      <c r="R86" s="7">
        <f t="shared" si="39"/>
        <v>0</v>
      </c>
      <c r="S86" s="8">
        <f t="shared" si="40"/>
        <v>0</v>
      </c>
      <c r="T86" s="9">
        <f t="shared" si="41"/>
        <v>0</v>
      </c>
      <c r="U86" s="9">
        <f t="shared" si="42"/>
        <v>0</v>
      </c>
      <c r="V86" s="1">
        <f t="shared" si="43"/>
        <v>0</v>
      </c>
    </row>
    <row r="87" spans="1:33">
      <c r="A87" s="105">
        <v>9.3999999999999994E-5</v>
      </c>
      <c r="B87" s="7">
        <f t="shared" si="31"/>
        <v>9519.7741052994352</v>
      </c>
      <c r="C87" t="s">
        <v>138</v>
      </c>
      <c r="D87" t="s">
        <v>136</v>
      </c>
      <c r="E87" t="s">
        <v>124</v>
      </c>
      <c r="F87" s="26">
        <f t="shared" si="32"/>
        <v>1</v>
      </c>
      <c r="G87" s="26">
        <f t="shared" si="33"/>
        <v>1</v>
      </c>
      <c r="H87" s="8">
        <f t="shared" si="34"/>
        <v>0</v>
      </c>
      <c r="I87" s="8">
        <f t="shared" si="35"/>
        <v>9519.7740112994343</v>
      </c>
      <c r="J87" s="8">
        <f t="shared" si="36"/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8">
        <f t="shared" si="37"/>
        <v>0</v>
      </c>
      <c r="Q87" s="9">
        <f t="shared" si="38"/>
        <v>0</v>
      </c>
      <c r="R87" s="7">
        <f t="shared" si="39"/>
        <v>0</v>
      </c>
      <c r="S87" s="8">
        <f t="shared" si="40"/>
        <v>9519.7740112994343</v>
      </c>
      <c r="T87" s="9">
        <f t="shared" si="41"/>
        <v>0</v>
      </c>
      <c r="U87" s="9">
        <f t="shared" si="42"/>
        <v>0</v>
      </c>
      <c r="V87" s="1">
        <f t="shared" si="43"/>
        <v>9519.7740112994343</v>
      </c>
    </row>
    <row r="88" spans="1:33">
      <c r="A88" s="105">
        <v>9.4999999999999992E-5</v>
      </c>
      <c r="B88" s="7">
        <f t="shared" si="31"/>
        <v>9.4999999999999992E-5</v>
      </c>
      <c r="C88"/>
      <c r="D88"/>
      <c r="E88"/>
      <c r="F88" s="26">
        <f t="shared" si="32"/>
        <v>0</v>
      </c>
      <c r="G88" s="26">
        <f t="shared" si="33"/>
        <v>0</v>
      </c>
      <c r="H88" s="8">
        <f t="shared" si="34"/>
        <v>0</v>
      </c>
      <c r="I88" s="8">
        <f t="shared" si="35"/>
        <v>0</v>
      </c>
      <c r="J88" s="8">
        <f t="shared" si="36"/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8">
        <f t="shared" si="37"/>
        <v>0</v>
      </c>
      <c r="Q88" s="9">
        <f t="shared" si="38"/>
        <v>0</v>
      </c>
      <c r="R88" s="7">
        <f t="shared" si="39"/>
        <v>0</v>
      </c>
      <c r="S88" s="8">
        <f t="shared" si="40"/>
        <v>0</v>
      </c>
      <c r="T88" s="9">
        <f t="shared" si="41"/>
        <v>0</v>
      </c>
      <c r="U88" s="9">
        <f t="shared" si="42"/>
        <v>0</v>
      </c>
      <c r="V88" s="1">
        <f t="shared" si="43"/>
        <v>0</v>
      </c>
    </row>
    <row r="89" spans="1:33">
      <c r="A89" s="105">
        <v>9.5999999999999989E-5</v>
      </c>
      <c r="B89" s="7">
        <f t="shared" si="31"/>
        <v>9.5999999999999989E-5</v>
      </c>
      <c r="C89"/>
      <c r="D89"/>
      <c r="E89"/>
      <c r="F89" s="26">
        <f t="shared" si="32"/>
        <v>0</v>
      </c>
      <c r="G89" s="26">
        <f t="shared" si="33"/>
        <v>0</v>
      </c>
      <c r="H89" s="8">
        <f t="shared" si="34"/>
        <v>0</v>
      </c>
      <c r="I89" s="8">
        <f t="shared" si="35"/>
        <v>0</v>
      </c>
      <c r="J89" s="8">
        <f t="shared" si="36"/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8">
        <f t="shared" si="37"/>
        <v>0</v>
      </c>
      <c r="Q89" s="9">
        <f t="shared" si="38"/>
        <v>0</v>
      </c>
      <c r="R89" s="7">
        <f t="shared" si="39"/>
        <v>0</v>
      </c>
      <c r="S89" s="8">
        <f t="shared" si="40"/>
        <v>0</v>
      </c>
      <c r="T89" s="9">
        <f t="shared" si="41"/>
        <v>0</v>
      </c>
      <c r="U89" s="9">
        <f t="shared" si="42"/>
        <v>0</v>
      </c>
      <c r="V89" s="1">
        <f t="shared" si="43"/>
        <v>0</v>
      </c>
    </row>
    <row r="90" spans="1:33">
      <c r="A90" s="105">
        <v>9.7E-5</v>
      </c>
      <c r="B90" s="7">
        <f t="shared" si="31"/>
        <v>10000.000097</v>
      </c>
      <c r="C90" t="s">
        <v>139</v>
      </c>
      <c r="D90" t="s">
        <v>136</v>
      </c>
      <c r="E90" t="s">
        <v>110</v>
      </c>
      <c r="F90" s="26">
        <f t="shared" si="32"/>
        <v>1</v>
      </c>
      <c r="G90" s="26">
        <f t="shared" si="33"/>
        <v>1</v>
      </c>
      <c r="H90" s="8">
        <f t="shared" si="34"/>
        <v>0</v>
      </c>
      <c r="I90" s="8">
        <f t="shared" si="35"/>
        <v>10000</v>
      </c>
      <c r="J90" s="8">
        <f t="shared" si="36"/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8">
        <f t="shared" si="37"/>
        <v>0</v>
      </c>
      <c r="Q90" s="9">
        <f t="shared" si="38"/>
        <v>0</v>
      </c>
      <c r="R90" s="7">
        <f t="shared" si="39"/>
        <v>0</v>
      </c>
      <c r="S90" s="8">
        <f t="shared" si="40"/>
        <v>10000</v>
      </c>
      <c r="T90" s="9">
        <f t="shared" si="41"/>
        <v>0</v>
      </c>
      <c r="U90" s="9">
        <f t="shared" si="42"/>
        <v>0</v>
      </c>
      <c r="V90" s="1">
        <f t="shared" si="43"/>
        <v>10000</v>
      </c>
    </row>
    <row r="91" spans="1:33">
      <c r="A91" s="105">
        <v>9.7999999999999997E-5</v>
      </c>
      <c r="B91" s="7">
        <f t="shared" si="31"/>
        <v>7244.0945861890987</v>
      </c>
      <c r="C91" t="s">
        <v>140</v>
      </c>
      <c r="D91" t="s">
        <v>136</v>
      </c>
      <c r="E91" t="s">
        <v>141</v>
      </c>
      <c r="F91" s="26">
        <f t="shared" si="32"/>
        <v>1</v>
      </c>
      <c r="G91" s="26">
        <f t="shared" si="33"/>
        <v>1</v>
      </c>
      <c r="H91" s="8">
        <f t="shared" si="34"/>
        <v>7244.0944881890982</v>
      </c>
      <c r="I91" s="8">
        <f t="shared" si="35"/>
        <v>0</v>
      </c>
      <c r="J91" s="8">
        <f t="shared" si="36"/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8">
        <f t="shared" si="37"/>
        <v>0</v>
      </c>
      <c r="Q91" s="9">
        <f t="shared" si="38"/>
        <v>0</v>
      </c>
      <c r="R91" s="7">
        <f t="shared" si="39"/>
        <v>0</v>
      </c>
      <c r="S91" s="8">
        <f t="shared" si="40"/>
        <v>7244.0944881890982</v>
      </c>
      <c r="T91" s="9">
        <f t="shared" si="41"/>
        <v>0</v>
      </c>
      <c r="U91" s="9">
        <f t="shared" si="42"/>
        <v>0</v>
      </c>
      <c r="V91" s="1">
        <f t="shared" si="43"/>
        <v>7244.0944881890982</v>
      </c>
    </row>
    <row r="92" spans="1:33">
      <c r="A92" s="105">
        <v>9.8999999999999994E-5</v>
      </c>
      <c r="B92" s="7">
        <f t="shared" si="31"/>
        <v>10000.000099000001</v>
      </c>
      <c r="C92" t="s">
        <v>142</v>
      </c>
      <c r="D92" t="s">
        <v>136</v>
      </c>
      <c r="E92"/>
      <c r="F92" s="26">
        <f t="shared" si="32"/>
        <v>1</v>
      </c>
      <c r="G92" s="26">
        <f t="shared" si="33"/>
        <v>1</v>
      </c>
      <c r="H92" s="8">
        <f t="shared" si="34"/>
        <v>0</v>
      </c>
      <c r="I92" s="8">
        <f t="shared" si="35"/>
        <v>0</v>
      </c>
      <c r="J92" s="8">
        <f t="shared" si="36"/>
        <v>10000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8">
        <f t="shared" si="37"/>
        <v>0</v>
      </c>
      <c r="Q92" s="9">
        <f t="shared" si="38"/>
        <v>0</v>
      </c>
      <c r="R92" s="7">
        <f t="shared" si="39"/>
        <v>0</v>
      </c>
      <c r="S92" s="8">
        <f t="shared" si="40"/>
        <v>10000</v>
      </c>
      <c r="T92" s="9">
        <f t="shared" si="41"/>
        <v>0</v>
      </c>
      <c r="U92" s="9">
        <f t="shared" si="42"/>
        <v>0</v>
      </c>
      <c r="V92" s="1">
        <f t="shared" si="43"/>
        <v>10000</v>
      </c>
    </row>
    <row r="93" spans="1:33">
      <c r="A93" s="105">
        <v>9.9999999999999991E-5</v>
      </c>
      <c r="B93" s="7">
        <f t="shared" si="31"/>
        <v>6666.6667666667827</v>
      </c>
      <c r="C93" t="s">
        <v>143</v>
      </c>
      <c r="D93" t="s">
        <v>136</v>
      </c>
      <c r="E93" t="s">
        <v>144</v>
      </c>
      <c r="F93" s="26">
        <f t="shared" si="32"/>
        <v>1</v>
      </c>
      <c r="G93" s="26">
        <f t="shared" si="33"/>
        <v>1</v>
      </c>
      <c r="H93" s="8">
        <f t="shared" si="34"/>
        <v>6666.6666666667825</v>
      </c>
      <c r="I93" s="8">
        <f t="shared" si="35"/>
        <v>0</v>
      </c>
      <c r="J93" s="8">
        <f t="shared" si="36"/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8">
        <f t="shared" si="37"/>
        <v>0</v>
      </c>
      <c r="Q93" s="9">
        <f t="shared" si="38"/>
        <v>0</v>
      </c>
      <c r="R93" s="7">
        <f t="shared" si="39"/>
        <v>0</v>
      </c>
      <c r="S93" s="8">
        <f t="shared" si="40"/>
        <v>6666.6666666667825</v>
      </c>
      <c r="T93" s="9">
        <f t="shared" si="41"/>
        <v>0</v>
      </c>
      <c r="U93" s="9">
        <f t="shared" si="42"/>
        <v>0</v>
      </c>
      <c r="V93" s="1">
        <f t="shared" si="43"/>
        <v>6666.6666666667825</v>
      </c>
    </row>
    <row r="94" spans="1:33">
      <c r="A94" s="105">
        <v>1.0099999999999999E-4</v>
      </c>
      <c r="B94" s="7">
        <f t="shared" si="31"/>
        <v>1.0099999999999999E-4</v>
      </c>
      <c r="C94"/>
      <c r="D94"/>
      <c r="E94"/>
      <c r="F94" s="26">
        <f t="shared" si="32"/>
        <v>0</v>
      </c>
      <c r="G94" s="26">
        <f t="shared" si="33"/>
        <v>0</v>
      </c>
      <c r="H94" s="8">
        <f t="shared" si="34"/>
        <v>0</v>
      </c>
      <c r="I94" s="8">
        <f t="shared" si="35"/>
        <v>0</v>
      </c>
      <c r="J94" s="8">
        <f t="shared" si="36"/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8">
        <f t="shared" si="37"/>
        <v>0</v>
      </c>
      <c r="Q94" s="9">
        <f t="shared" si="38"/>
        <v>0</v>
      </c>
      <c r="R94" s="7">
        <f t="shared" si="39"/>
        <v>0</v>
      </c>
      <c r="S94" s="8">
        <f t="shared" si="40"/>
        <v>0</v>
      </c>
      <c r="T94" s="9">
        <f t="shared" si="41"/>
        <v>0</v>
      </c>
      <c r="U94" s="9">
        <f t="shared" si="42"/>
        <v>0</v>
      </c>
      <c r="V94" s="1">
        <f t="shared" si="43"/>
        <v>0</v>
      </c>
    </row>
    <row r="95" spans="1:33">
      <c r="A95" s="105">
        <v>1.02E-4</v>
      </c>
      <c r="B95" s="7">
        <f t="shared" si="31"/>
        <v>1.02E-4</v>
      </c>
      <c r="C95"/>
      <c r="D95"/>
      <c r="E95"/>
      <c r="F95" s="26">
        <f t="shared" si="32"/>
        <v>0</v>
      </c>
      <c r="G95" s="26">
        <f t="shared" si="33"/>
        <v>0</v>
      </c>
      <c r="H95" s="8">
        <f t="shared" si="34"/>
        <v>0</v>
      </c>
      <c r="I95" s="8">
        <f t="shared" si="35"/>
        <v>0</v>
      </c>
      <c r="J95" s="8">
        <f t="shared" si="36"/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8">
        <f t="shared" si="37"/>
        <v>0</v>
      </c>
      <c r="Q95" s="9">
        <f t="shared" si="38"/>
        <v>0</v>
      </c>
      <c r="R95" s="7">
        <f t="shared" si="39"/>
        <v>0</v>
      </c>
      <c r="S95" s="8">
        <f t="shared" si="40"/>
        <v>0</v>
      </c>
      <c r="T95" s="9">
        <f t="shared" si="41"/>
        <v>0</v>
      </c>
      <c r="U95" s="9">
        <f t="shared" si="42"/>
        <v>0</v>
      </c>
      <c r="V95" s="1">
        <f t="shared" si="43"/>
        <v>0</v>
      </c>
    </row>
    <row r="96" spans="1:33">
      <c r="A96" s="105">
        <v>1.03E-4</v>
      </c>
      <c r="B96" s="7">
        <f t="shared" si="31"/>
        <v>1.03E-4</v>
      </c>
      <c r="C96"/>
      <c r="D96"/>
      <c r="E96"/>
      <c r="F96" s="26">
        <f t="shared" si="32"/>
        <v>0</v>
      </c>
      <c r="G96" s="26">
        <f t="shared" si="33"/>
        <v>0</v>
      </c>
      <c r="H96" s="8">
        <f t="shared" si="34"/>
        <v>0</v>
      </c>
      <c r="I96" s="8">
        <f t="shared" si="35"/>
        <v>0</v>
      </c>
      <c r="J96" s="8">
        <f t="shared" si="36"/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8">
        <f t="shared" si="37"/>
        <v>0</v>
      </c>
      <c r="Q96" s="9">
        <f t="shared" si="38"/>
        <v>0</v>
      </c>
      <c r="R96" s="7">
        <f t="shared" si="39"/>
        <v>0</v>
      </c>
      <c r="S96" s="8">
        <f t="shared" si="40"/>
        <v>0</v>
      </c>
      <c r="T96" s="9">
        <f t="shared" si="41"/>
        <v>0</v>
      </c>
      <c r="U96" s="9">
        <f t="shared" si="42"/>
        <v>0</v>
      </c>
      <c r="V96" s="1">
        <f t="shared" si="43"/>
        <v>0</v>
      </c>
    </row>
    <row r="97" spans="1:22">
      <c r="A97" s="105">
        <v>1.0399999999999999E-4</v>
      </c>
      <c r="B97" s="7">
        <f t="shared" si="31"/>
        <v>10000.000104000001</v>
      </c>
      <c r="C97" t="s">
        <v>147</v>
      </c>
      <c r="D97" t="s">
        <v>136</v>
      </c>
      <c r="E97" t="s">
        <v>148</v>
      </c>
      <c r="F97" s="26">
        <f t="shared" si="32"/>
        <v>1</v>
      </c>
      <c r="G97" s="26">
        <f t="shared" si="33"/>
        <v>1</v>
      </c>
      <c r="H97" s="8">
        <f t="shared" si="34"/>
        <v>10000</v>
      </c>
      <c r="I97" s="8">
        <f t="shared" si="35"/>
        <v>0</v>
      </c>
      <c r="J97" s="8">
        <f t="shared" si="36"/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8">
        <f t="shared" si="37"/>
        <v>0</v>
      </c>
      <c r="Q97" s="9">
        <f t="shared" si="38"/>
        <v>0</v>
      </c>
      <c r="R97" s="7">
        <f t="shared" si="39"/>
        <v>0</v>
      </c>
      <c r="S97" s="8">
        <f t="shared" si="40"/>
        <v>10000</v>
      </c>
      <c r="T97" s="9">
        <f t="shared" si="41"/>
        <v>0</v>
      </c>
      <c r="U97" s="9">
        <f t="shared" si="42"/>
        <v>0</v>
      </c>
      <c r="V97" s="1">
        <f t="shared" si="43"/>
        <v>10000</v>
      </c>
    </row>
    <row r="98" spans="1:22">
      <c r="A98" s="105">
        <v>1.0499999999999999E-4</v>
      </c>
      <c r="B98" s="7">
        <f t="shared" si="31"/>
        <v>1.0499999999999999E-4</v>
      </c>
      <c r="C98"/>
      <c r="D98"/>
      <c r="E98"/>
      <c r="F98" s="26">
        <f t="shared" si="32"/>
        <v>0</v>
      </c>
      <c r="G98" s="26">
        <f t="shared" si="33"/>
        <v>0</v>
      </c>
      <c r="H98" s="8">
        <f t="shared" si="34"/>
        <v>0</v>
      </c>
      <c r="I98" s="8">
        <f t="shared" si="35"/>
        <v>0</v>
      </c>
      <c r="J98" s="8">
        <f t="shared" si="36"/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8">
        <f t="shared" si="37"/>
        <v>0</v>
      </c>
      <c r="Q98" s="9">
        <f t="shared" si="38"/>
        <v>0</v>
      </c>
      <c r="R98" s="7">
        <f t="shared" si="39"/>
        <v>0</v>
      </c>
      <c r="S98" s="8">
        <f t="shared" si="40"/>
        <v>0</v>
      </c>
      <c r="T98" s="9">
        <f t="shared" si="41"/>
        <v>0</v>
      </c>
      <c r="U98" s="9">
        <f t="shared" si="42"/>
        <v>0</v>
      </c>
      <c r="V98" s="1">
        <f t="shared" si="43"/>
        <v>0</v>
      </c>
    </row>
    <row r="99" spans="1:22">
      <c r="A99" s="105">
        <v>1.06E-4</v>
      </c>
      <c r="B99" s="7">
        <f t="shared" si="31"/>
        <v>5443.7870882485795</v>
      </c>
      <c r="C99" t="s">
        <v>75</v>
      </c>
      <c r="D99" t="s">
        <v>136</v>
      </c>
      <c r="E99" t="s">
        <v>118</v>
      </c>
      <c r="F99" s="26">
        <f t="shared" si="32"/>
        <v>1</v>
      </c>
      <c r="G99" s="26">
        <f t="shared" si="33"/>
        <v>1</v>
      </c>
      <c r="H99" s="8">
        <f t="shared" si="34"/>
        <v>5443.7869822485791</v>
      </c>
      <c r="I99" s="8">
        <f t="shared" si="35"/>
        <v>0</v>
      </c>
      <c r="J99" s="8">
        <f t="shared" si="36"/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8">
        <f t="shared" si="37"/>
        <v>0</v>
      </c>
      <c r="Q99" s="9">
        <f t="shared" si="38"/>
        <v>0</v>
      </c>
      <c r="R99" s="7">
        <f t="shared" si="39"/>
        <v>0</v>
      </c>
      <c r="S99" s="8">
        <f t="shared" si="40"/>
        <v>5443.7869822485791</v>
      </c>
      <c r="T99" s="9">
        <f t="shared" si="41"/>
        <v>0</v>
      </c>
      <c r="U99" s="9">
        <f t="shared" si="42"/>
        <v>0</v>
      </c>
      <c r="V99" s="1">
        <f t="shared" si="43"/>
        <v>5443.7869822485791</v>
      </c>
    </row>
    <row r="100" spans="1:22">
      <c r="A100" s="105">
        <v>1.07E-4</v>
      </c>
      <c r="B100" s="7">
        <f t="shared" si="31"/>
        <v>6917.2933400827797</v>
      </c>
      <c r="C100" t="s">
        <v>150</v>
      </c>
      <c r="D100" t="s">
        <v>136</v>
      </c>
      <c r="E100" t="s">
        <v>151</v>
      </c>
      <c r="F100" s="26">
        <f t="shared" si="32"/>
        <v>1</v>
      </c>
      <c r="G100" s="26">
        <f t="shared" si="33"/>
        <v>1</v>
      </c>
      <c r="H100" s="8">
        <f t="shared" si="34"/>
        <v>6917.2932330827798</v>
      </c>
      <c r="I100" s="8">
        <f t="shared" si="35"/>
        <v>0</v>
      </c>
      <c r="J100" s="8">
        <f t="shared" si="36"/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8">
        <f t="shared" si="37"/>
        <v>0</v>
      </c>
      <c r="Q100" s="9">
        <f t="shared" si="38"/>
        <v>0</v>
      </c>
      <c r="R100" s="7">
        <f t="shared" si="39"/>
        <v>0</v>
      </c>
      <c r="S100" s="8">
        <f t="shared" si="40"/>
        <v>6917.2932330827798</v>
      </c>
      <c r="T100" s="9">
        <f t="shared" si="41"/>
        <v>0</v>
      </c>
      <c r="U100" s="9">
        <f t="shared" si="42"/>
        <v>0</v>
      </c>
      <c r="V100" s="1">
        <f t="shared" si="43"/>
        <v>6917.2932330827798</v>
      </c>
    </row>
    <row r="101" spans="1:22">
      <c r="A101" s="105">
        <v>1.08E-4</v>
      </c>
      <c r="B101" s="7">
        <f t="shared" si="31"/>
        <v>1.08E-4</v>
      </c>
      <c r="C101"/>
      <c r="D101"/>
      <c r="E101"/>
      <c r="F101" s="26">
        <f t="shared" si="32"/>
        <v>0</v>
      </c>
      <c r="G101" s="26">
        <f t="shared" si="33"/>
        <v>0</v>
      </c>
      <c r="H101" s="8">
        <f t="shared" si="34"/>
        <v>0</v>
      </c>
      <c r="I101" s="8">
        <f t="shared" si="35"/>
        <v>0</v>
      </c>
      <c r="J101" s="8">
        <f t="shared" si="36"/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8">
        <f t="shared" si="37"/>
        <v>0</v>
      </c>
      <c r="Q101" s="9">
        <f t="shared" si="38"/>
        <v>0</v>
      </c>
      <c r="R101" s="7">
        <f t="shared" si="39"/>
        <v>0</v>
      </c>
      <c r="S101" s="8">
        <f t="shared" si="40"/>
        <v>0</v>
      </c>
      <c r="T101" s="9">
        <f t="shared" si="41"/>
        <v>0</v>
      </c>
      <c r="U101" s="9">
        <f t="shared" si="42"/>
        <v>0</v>
      </c>
      <c r="V101" s="1">
        <f t="shared" si="43"/>
        <v>0</v>
      </c>
    </row>
    <row r="102" spans="1:22" ht="13.5" customHeight="1">
      <c r="A102" s="105">
        <v>1.0899999999999999E-4</v>
      </c>
      <c r="B102" s="7">
        <f t="shared" si="31"/>
        <v>1.0899999999999999E-4</v>
      </c>
      <c r="C102" s="58"/>
      <c r="D102" s="58"/>
      <c r="E102" s="58"/>
      <c r="F102" s="26">
        <f t="shared" si="32"/>
        <v>0</v>
      </c>
      <c r="G102" s="26">
        <f t="shared" si="33"/>
        <v>0</v>
      </c>
      <c r="H102" s="8">
        <f t="shared" si="34"/>
        <v>0</v>
      </c>
      <c r="I102" s="8">
        <f t="shared" si="35"/>
        <v>0</v>
      </c>
      <c r="J102" s="8">
        <f t="shared" si="36"/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8">
        <f t="shared" si="37"/>
        <v>0</v>
      </c>
      <c r="Q102" s="9">
        <f t="shared" si="38"/>
        <v>0</v>
      </c>
      <c r="R102" s="7">
        <f t="shared" si="39"/>
        <v>0</v>
      </c>
      <c r="S102" s="8">
        <f t="shared" si="40"/>
        <v>0</v>
      </c>
      <c r="T102" s="9">
        <f t="shared" si="41"/>
        <v>0</v>
      </c>
      <c r="U102" s="9">
        <f t="shared" si="42"/>
        <v>0</v>
      </c>
      <c r="V102" s="1">
        <f t="shared" si="43"/>
        <v>0</v>
      </c>
    </row>
    <row r="103" spans="1:22">
      <c r="A103" s="105">
        <v>1.0999999999999999E-4</v>
      </c>
      <c r="B103" s="7">
        <f t="shared" si="31"/>
        <v>1.0999999999999999E-4</v>
      </c>
      <c r="C103" s="58"/>
      <c r="D103" s="58"/>
      <c r="E103" s="58"/>
      <c r="F103" s="26">
        <f t="shared" si="32"/>
        <v>0</v>
      </c>
      <c r="G103" s="26">
        <f t="shared" si="33"/>
        <v>0</v>
      </c>
      <c r="H103" s="8">
        <f t="shared" si="34"/>
        <v>0</v>
      </c>
      <c r="I103" s="8">
        <f t="shared" si="35"/>
        <v>0</v>
      </c>
      <c r="J103" s="8">
        <f t="shared" si="36"/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8">
        <f t="shared" si="37"/>
        <v>0</v>
      </c>
      <c r="Q103" s="9">
        <f t="shared" si="38"/>
        <v>0</v>
      </c>
      <c r="R103" s="7">
        <f t="shared" si="39"/>
        <v>0</v>
      </c>
      <c r="S103" s="8">
        <f t="shared" si="40"/>
        <v>0</v>
      </c>
      <c r="T103" s="9">
        <f t="shared" si="41"/>
        <v>0</v>
      </c>
      <c r="U103" s="9">
        <f t="shared" si="42"/>
        <v>0</v>
      </c>
      <c r="V103" s="1">
        <f t="shared" si="43"/>
        <v>0</v>
      </c>
    </row>
    <row r="104" spans="1:22">
      <c r="A104" s="105">
        <v>1.11E-4</v>
      </c>
      <c r="B104" s="7">
        <f t="shared" si="31"/>
        <v>1.11E-4</v>
      </c>
      <c r="C104" s="58"/>
      <c r="D104" s="58"/>
      <c r="E104" s="58"/>
      <c r="F104" s="26">
        <f t="shared" si="32"/>
        <v>0</v>
      </c>
      <c r="G104" s="26">
        <f t="shared" si="33"/>
        <v>0</v>
      </c>
      <c r="H104" s="8">
        <f t="shared" si="34"/>
        <v>0</v>
      </c>
      <c r="I104" s="8">
        <f t="shared" si="35"/>
        <v>0</v>
      </c>
      <c r="J104" s="8">
        <f t="shared" si="36"/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8">
        <f t="shared" si="37"/>
        <v>0</v>
      </c>
      <c r="Q104" s="9">
        <f t="shared" si="38"/>
        <v>0</v>
      </c>
      <c r="R104" s="7">
        <f t="shared" si="39"/>
        <v>0</v>
      </c>
      <c r="S104" s="8">
        <f t="shared" si="40"/>
        <v>0</v>
      </c>
      <c r="T104" s="9">
        <f t="shared" si="41"/>
        <v>0</v>
      </c>
      <c r="U104" s="9">
        <f t="shared" si="42"/>
        <v>0</v>
      </c>
      <c r="V104" s="1">
        <f t="shared" si="43"/>
        <v>0</v>
      </c>
    </row>
    <row r="105" spans="1:22">
      <c r="A105" s="105">
        <v>1.12E-4</v>
      </c>
      <c r="B105" s="7">
        <f t="shared" si="31"/>
        <v>1.12E-4</v>
      </c>
      <c r="D105" s="58"/>
      <c r="E105" s="58"/>
      <c r="F105" s="26">
        <f t="shared" si="32"/>
        <v>0</v>
      </c>
      <c r="G105" s="26">
        <f t="shared" si="33"/>
        <v>0</v>
      </c>
      <c r="H105" s="8">
        <f t="shared" si="34"/>
        <v>0</v>
      </c>
      <c r="I105" s="8">
        <f t="shared" si="35"/>
        <v>0</v>
      </c>
      <c r="J105" s="8">
        <f t="shared" si="36"/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8">
        <f t="shared" si="37"/>
        <v>0</v>
      </c>
      <c r="Q105" s="9">
        <f t="shared" si="38"/>
        <v>0</v>
      </c>
      <c r="R105" s="7">
        <f t="shared" si="39"/>
        <v>0</v>
      </c>
      <c r="S105" s="8">
        <f t="shared" si="40"/>
        <v>0</v>
      </c>
      <c r="T105" s="9">
        <f t="shared" si="41"/>
        <v>0</v>
      </c>
      <c r="U105" s="9">
        <f t="shared" si="42"/>
        <v>0</v>
      </c>
      <c r="V105" s="1">
        <f t="shared" si="43"/>
        <v>0</v>
      </c>
    </row>
    <row r="106" spans="1:22">
      <c r="A106" s="105">
        <v>1.13E-4</v>
      </c>
      <c r="B106" s="7">
        <f t="shared" si="31"/>
        <v>1.13E-4</v>
      </c>
      <c r="D106" s="58"/>
      <c r="E106" s="58"/>
      <c r="F106" s="26">
        <f t="shared" si="32"/>
        <v>0</v>
      </c>
      <c r="G106" s="26">
        <f t="shared" si="33"/>
        <v>0</v>
      </c>
      <c r="H106" s="8">
        <f t="shared" si="34"/>
        <v>0</v>
      </c>
      <c r="I106" s="8">
        <f t="shared" si="35"/>
        <v>0</v>
      </c>
      <c r="J106" s="8">
        <f t="shared" si="36"/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8">
        <f t="shared" si="37"/>
        <v>0</v>
      </c>
      <c r="Q106" s="9">
        <f t="shared" si="38"/>
        <v>0</v>
      </c>
      <c r="R106" s="7">
        <f t="shared" si="39"/>
        <v>0</v>
      </c>
      <c r="S106" s="8">
        <f t="shared" si="40"/>
        <v>0</v>
      </c>
      <c r="T106" s="9">
        <f t="shared" si="41"/>
        <v>0</v>
      </c>
      <c r="U106" s="9">
        <f t="shared" si="42"/>
        <v>0</v>
      </c>
      <c r="V106" s="1">
        <f t="shared" si="43"/>
        <v>0</v>
      </c>
    </row>
    <row r="107" spans="1:22">
      <c r="A107" s="105">
        <v>1.1399999999999999E-4</v>
      </c>
      <c r="B107" s="7">
        <f t="shared" si="31"/>
        <v>1.1399999999999999E-4</v>
      </c>
      <c r="D107" s="58"/>
      <c r="E107" s="58"/>
      <c r="F107" s="26">
        <f t="shared" si="32"/>
        <v>0</v>
      </c>
      <c r="G107" s="26">
        <f t="shared" si="33"/>
        <v>0</v>
      </c>
      <c r="H107" s="8">
        <f t="shared" si="34"/>
        <v>0</v>
      </c>
      <c r="I107" s="8">
        <f t="shared" si="35"/>
        <v>0</v>
      </c>
      <c r="J107" s="8">
        <f t="shared" si="36"/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8">
        <f t="shared" si="37"/>
        <v>0</v>
      </c>
      <c r="Q107" s="9">
        <f t="shared" si="38"/>
        <v>0</v>
      </c>
      <c r="R107" s="7">
        <f t="shared" si="39"/>
        <v>0</v>
      </c>
      <c r="S107" s="8">
        <f t="shared" si="40"/>
        <v>0</v>
      </c>
      <c r="T107" s="9">
        <f t="shared" si="41"/>
        <v>0</v>
      </c>
      <c r="U107" s="9">
        <f t="shared" si="42"/>
        <v>0</v>
      </c>
      <c r="V107" s="1">
        <f t="shared" si="43"/>
        <v>0</v>
      </c>
    </row>
    <row r="108" spans="1:22">
      <c r="A108" s="105">
        <v>1.1499999999999999E-4</v>
      </c>
      <c r="B108" s="7">
        <f t="shared" si="31"/>
        <v>1.1499999999999999E-4</v>
      </c>
      <c r="F108" s="26">
        <f t="shared" si="32"/>
        <v>0</v>
      </c>
      <c r="G108" s="26">
        <f t="shared" si="33"/>
        <v>0</v>
      </c>
      <c r="H108" s="8">
        <f t="shared" si="34"/>
        <v>0</v>
      </c>
      <c r="I108" s="8">
        <f t="shared" si="35"/>
        <v>0</v>
      </c>
      <c r="J108" s="8">
        <f t="shared" si="36"/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8">
        <f t="shared" si="37"/>
        <v>0</v>
      </c>
      <c r="Q108" s="9">
        <f t="shared" si="38"/>
        <v>0</v>
      </c>
      <c r="R108" s="7">
        <f t="shared" si="39"/>
        <v>0</v>
      </c>
      <c r="S108" s="8">
        <f t="shared" si="40"/>
        <v>0</v>
      </c>
      <c r="T108" s="9">
        <f t="shared" si="41"/>
        <v>0</v>
      </c>
      <c r="U108" s="9">
        <f t="shared" si="42"/>
        <v>0</v>
      </c>
      <c r="V108" s="1">
        <f t="shared" si="43"/>
        <v>0</v>
      </c>
    </row>
    <row r="109" spans="1:22">
      <c r="A109" s="105">
        <v>1.16E-4</v>
      </c>
      <c r="B109" s="7">
        <f t="shared" si="31"/>
        <v>1.16E-4</v>
      </c>
      <c r="D109" s="58"/>
      <c r="E109" s="58"/>
      <c r="F109" s="26">
        <f t="shared" si="32"/>
        <v>0</v>
      </c>
      <c r="G109" s="26">
        <f t="shared" si="33"/>
        <v>0</v>
      </c>
      <c r="H109" s="8">
        <f t="shared" si="34"/>
        <v>0</v>
      </c>
      <c r="I109" s="8">
        <f t="shared" si="35"/>
        <v>0</v>
      </c>
      <c r="J109" s="8">
        <f t="shared" si="36"/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8">
        <f t="shared" si="37"/>
        <v>0</v>
      </c>
      <c r="Q109" s="9">
        <f t="shared" si="38"/>
        <v>0</v>
      </c>
      <c r="R109" s="7">
        <f t="shared" si="39"/>
        <v>0</v>
      </c>
      <c r="S109" s="8">
        <f t="shared" si="40"/>
        <v>0</v>
      </c>
      <c r="T109" s="9">
        <f t="shared" si="41"/>
        <v>0</v>
      </c>
      <c r="U109" s="9">
        <f t="shared" si="42"/>
        <v>0</v>
      </c>
      <c r="V109" s="1">
        <f t="shared" si="43"/>
        <v>0</v>
      </c>
    </row>
    <row r="110" spans="1:22">
      <c r="A110" s="105">
        <v>1.17E-4</v>
      </c>
      <c r="B110" s="7">
        <f t="shared" si="31"/>
        <v>1.17E-4</v>
      </c>
      <c r="D110" s="58"/>
      <c r="E110" s="58"/>
      <c r="F110" s="26">
        <f t="shared" si="32"/>
        <v>0</v>
      </c>
      <c r="G110" s="26">
        <f t="shared" si="33"/>
        <v>0</v>
      </c>
      <c r="H110" s="8">
        <f t="shared" si="34"/>
        <v>0</v>
      </c>
      <c r="I110" s="8">
        <f t="shared" si="35"/>
        <v>0</v>
      </c>
      <c r="J110" s="8">
        <f t="shared" si="36"/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8">
        <f t="shared" si="37"/>
        <v>0</v>
      </c>
      <c r="Q110" s="9">
        <f t="shared" si="38"/>
        <v>0</v>
      </c>
      <c r="R110" s="7">
        <f t="shared" si="39"/>
        <v>0</v>
      </c>
      <c r="S110" s="8">
        <f t="shared" si="40"/>
        <v>0</v>
      </c>
      <c r="T110" s="9">
        <f t="shared" si="41"/>
        <v>0</v>
      </c>
      <c r="U110" s="9">
        <f t="shared" si="42"/>
        <v>0</v>
      </c>
      <c r="V110" s="1">
        <f t="shared" si="43"/>
        <v>0</v>
      </c>
    </row>
    <row r="111" spans="1:22">
      <c r="A111" s="105">
        <v>1.18E-4</v>
      </c>
      <c r="B111" s="7">
        <f t="shared" si="31"/>
        <v>1.18E-4</v>
      </c>
      <c r="D111" s="58"/>
      <c r="E111" s="58"/>
      <c r="F111" s="26">
        <f t="shared" si="32"/>
        <v>0</v>
      </c>
      <c r="G111" s="26">
        <f t="shared" si="33"/>
        <v>0</v>
      </c>
      <c r="H111" s="8">
        <f t="shared" si="34"/>
        <v>0</v>
      </c>
      <c r="I111" s="8">
        <f t="shared" si="35"/>
        <v>0</v>
      </c>
      <c r="J111" s="8">
        <f t="shared" si="36"/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8">
        <f t="shared" si="37"/>
        <v>0</v>
      </c>
      <c r="Q111" s="9">
        <f t="shared" si="38"/>
        <v>0</v>
      </c>
      <c r="R111" s="7">
        <f t="shared" si="39"/>
        <v>0</v>
      </c>
      <c r="S111" s="8">
        <f t="shared" si="40"/>
        <v>0</v>
      </c>
      <c r="T111" s="9">
        <f t="shared" si="41"/>
        <v>0</v>
      </c>
      <c r="U111" s="9">
        <f t="shared" si="42"/>
        <v>0</v>
      </c>
      <c r="V111" s="1">
        <f t="shared" si="43"/>
        <v>0</v>
      </c>
    </row>
    <row r="112" spans="1:22">
      <c r="A112" s="105">
        <v>1.1899999999999999E-4</v>
      </c>
      <c r="B112" s="7">
        <f t="shared" si="31"/>
        <v>1.1899999999999999E-4</v>
      </c>
      <c r="F112" s="26">
        <f t="shared" si="32"/>
        <v>0</v>
      </c>
      <c r="G112" s="26">
        <f t="shared" si="33"/>
        <v>0</v>
      </c>
      <c r="H112" s="8">
        <f t="shared" si="34"/>
        <v>0</v>
      </c>
      <c r="I112" s="8">
        <f t="shared" si="35"/>
        <v>0</v>
      </c>
      <c r="J112" s="8">
        <f t="shared" si="36"/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8">
        <f t="shared" si="37"/>
        <v>0</v>
      </c>
      <c r="Q112" s="9">
        <f t="shared" si="38"/>
        <v>0</v>
      </c>
      <c r="R112" s="7">
        <f t="shared" si="39"/>
        <v>0</v>
      </c>
      <c r="S112" s="8">
        <f t="shared" si="40"/>
        <v>0</v>
      </c>
      <c r="T112" s="9">
        <f t="shared" si="41"/>
        <v>0</v>
      </c>
      <c r="U112" s="9">
        <f t="shared" si="42"/>
        <v>0</v>
      </c>
      <c r="V112" s="1">
        <f t="shared" si="43"/>
        <v>0</v>
      </c>
    </row>
    <row r="113" spans="1:22">
      <c r="A113" s="105">
        <v>1.1999999999999999E-4</v>
      </c>
      <c r="B113" s="7">
        <f t="shared" si="31"/>
        <v>1.1999999999999999E-4</v>
      </c>
      <c r="F113" s="26">
        <f t="shared" si="32"/>
        <v>0</v>
      </c>
      <c r="G113" s="26">
        <f t="shared" si="33"/>
        <v>0</v>
      </c>
      <c r="H113" s="8">
        <f t="shared" si="34"/>
        <v>0</v>
      </c>
      <c r="I113" s="8">
        <f t="shared" si="35"/>
        <v>0</v>
      </c>
      <c r="J113" s="8">
        <f t="shared" si="36"/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8">
        <f t="shared" si="37"/>
        <v>0</v>
      </c>
      <c r="Q113" s="9">
        <f t="shared" si="38"/>
        <v>0</v>
      </c>
      <c r="R113" s="7">
        <f t="shared" si="39"/>
        <v>0</v>
      </c>
      <c r="S113" s="8">
        <f t="shared" si="40"/>
        <v>0</v>
      </c>
      <c r="T113" s="9">
        <f t="shared" si="41"/>
        <v>0</v>
      </c>
      <c r="U113" s="9">
        <f t="shared" si="42"/>
        <v>0</v>
      </c>
      <c r="V113" s="1">
        <f t="shared" si="43"/>
        <v>0</v>
      </c>
    </row>
    <row r="114" spans="1:22">
      <c r="A114" s="105">
        <v>1.21E-4</v>
      </c>
      <c r="B114" s="7">
        <f t="shared" si="31"/>
        <v>1.21E-4</v>
      </c>
      <c r="F114" s="26">
        <f t="shared" si="32"/>
        <v>0</v>
      </c>
      <c r="G114" s="26">
        <f t="shared" si="33"/>
        <v>0</v>
      </c>
      <c r="H114" s="8">
        <f t="shared" si="34"/>
        <v>0</v>
      </c>
      <c r="I114" s="8">
        <f t="shared" si="35"/>
        <v>0</v>
      </c>
      <c r="J114" s="8">
        <f t="shared" si="36"/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8">
        <f t="shared" si="37"/>
        <v>0</v>
      </c>
      <c r="Q114" s="9">
        <f t="shared" si="38"/>
        <v>0</v>
      </c>
      <c r="R114" s="7">
        <f t="shared" si="39"/>
        <v>0</v>
      </c>
      <c r="S114" s="8">
        <f t="shared" si="40"/>
        <v>0</v>
      </c>
      <c r="T114" s="9">
        <f t="shared" si="41"/>
        <v>0</v>
      </c>
      <c r="U114" s="9">
        <f t="shared" si="42"/>
        <v>0</v>
      </c>
      <c r="V114" s="1">
        <f t="shared" si="43"/>
        <v>0</v>
      </c>
    </row>
    <row r="115" spans="1:22">
      <c r="A115" s="105">
        <v>1.22E-4</v>
      </c>
      <c r="B115" s="7">
        <f t="shared" si="31"/>
        <v>1.22E-4</v>
      </c>
      <c r="D115" s="58"/>
      <c r="E115" s="58"/>
      <c r="F115" s="26">
        <f t="shared" si="32"/>
        <v>0</v>
      </c>
      <c r="G115" s="26">
        <f t="shared" si="33"/>
        <v>0</v>
      </c>
      <c r="H115" s="8">
        <f t="shared" si="34"/>
        <v>0</v>
      </c>
      <c r="I115" s="8">
        <f t="shared" si="35"/>
        <v>0</v>
      </c>
      <c r="J115" s="8">
        <f t="shared" si="36"/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8">
        <f t="shared" si="37"/>
        <v>0</v>
      </c>
      <c r="Q115" s="9">
        <f t="shared" si="38"/>
        <v>0</v>
      </c>
      <c r="R115" s="7">
        <f t="shared" si="39"/>
        <v>0</v>
      </c>
      <c r="S115" s="8">
        <f t="shared" si="40"/>
        <v>0</v>
      </c>
      <c r="T115" s="9">
        <f t="shared" si="41"/>
        <v>0</v>
      </c>
      <c r="U115" s="9">
        <f t="shared" si="42"/>
        <v>0</v>
      </c>
      <c r="V115" s="1">
        <f t="shared" si="43"/>
        <v>0</v>
      </c>
    </row>
    <row r="116" spans="1:22">
      <c r="A116" s="105">
        <v>1.2300000000000001E-4</v>
      </c>
      <c r="B116" s="7">
        <f t="shared" si="31"/>
        <v>1.2300000000000001E-4</v>
      </c>
      <c r="F116" s="26">
        <f t="shared" si="32"/>
        <v>0</v>
      </c>
      <c r="G116" s="26">
        <f t="shared" si="33"/>
        <v>0</v>
      </c>
      <c r="H116" s="8">
        <f t="shared" si="34"/>
        <v>0</v>
      </c>
      <c r="I116" s="8">
        <f t="shared" si="35"/>
        <v>0</v>
      </c>
      <c r="J116" s="8">
        <f t="shared" si="36"/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8">
        <f t="shared" si="37"/>
        <v>0</v>
      </c>
      <c r="Q116" s="9">
        <f t="shared" si="38"/>
        <v>0</v>
      </c>
      <c r="R116" s="7">
        <f t="shared" si="39"/>
        <v>0</v>
      </c>
      <c r="S116" s="8">
        <f t="shared" si="40"/>
        <v>0</v>
      </c>
      <c r="T116" s="9">
        <f t="shared" si="41"/>
        <v>0</v>
      </c>
      <c r="U116" s="9">
        <f t="shared" si="42"/>
        <v>0</v>
      </c>
      <c r="V116" s="1">
        <f t="shared" si="43"/>
        <v>0</v>
      </c>
    </row>
    <row r="117" spans="1:22">
      <c r="A117" s="105">
        <v>1.2400000000000001E-4</v>
      </c>
      <c r="B117" s="7">
        <f t="shared" ref="B117:B148" si="44">V117+A117</f>
        <v>1.2400000000000001E-4</v>
      </c>
      <c r="F117" s="26">
        <f t="shared" ref="F117:F148" si="45">COUNTIF(H117:O117,"&gt;1")</f>
        <v>0</v>
      </c>
      <c r="G117" s="26">
        <f t="shared" si="33"/>
        <v>0</v>
      </c>
      <c r="H117" s="8">
        <f t="shared" si="34"/>
        <v>0</v>
      </c>
      <c r="I117" s="8">
        <f t="shared" si="35"/>
        <v>0</v>
      </c>
      <c r="J117" s="8">
        <f t="shared" si="36"/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8">
        <f t="shared" ref="P117:P148" si="46">LARGE(H117:J117,2)</f>
        <v>0</v>
      </c>
      <c r="Q117" s="9">
        <f t="shared" ref="Q117:Q148" si="47">LARGE(K117:O117,3)</f>
        <v>0</v>
      </c>
      <c r="R117" s="7">
        <f t="shared" ref="R117:R148" si="48">LARGE(P117:Q117,1)</f>
        <v>0</v>
      </c>
      <c r="S117" s="8">
        <f t="shared" ref="S117:S148" si="49">LARGE(H117:J117,1)</f>
        <v>0</v>
      </c>
      <c r="T117" s="9">
        <f t="shared" ref="T117:T148" si="50">LARGE(K117:O117,1)</f>
        <v>0</v>
      </c>
      <c r="U117" s="9">
        <f t="shared" ref="U117:U148" si="51">LARGE(K117:O117,2)</f>
        <v>0</v>
      </c>
      <c r="V117" s="1">
        <f t="shared" si="43"/>
        <v>0</v>
      </c>
    </row>
    <row r="118" spans="1:22">
      <c r="A118" s="105">
        <v>1.25E-4</v>
      </c>
      <c r="B118" s="7">
        <f t="shared" si="44"/>
        <v>1.25E-4</v>
      </c>
      <c r="F118" s="26">
        <f t="shared" si="45"/>
        <v>0</v>
      </c>
      <c r="G118" s="26">
        <f t="shared" si="33"/>
        <v>0</v>
      </c>
      <c r="H118" s="8">
        <f t="shared" si="34"/>
        <v>0</v>
      </c>
      <c r="I118" s="8">
        <f t="shared" si="35"/>
        <v>0</v>
      </c>
      <c r="J118" s="8">
        <f t="shared" si="36"/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8">
        <f t="shared" si="46"/>
        <v>0</v>
      </c>
      <c r="Q118" s="9">
        <f t="shared" si="47"/>
        <v>0</v>
      </c>
      <c r="R118" s="7">
        <f t="shared" si="48"/>
        <v>0</v>
      </c>
      <c r="S118" s="8">
        <f t="shared" si="49"/>
        <v>0</v>
      </c>
      <c r="T118" s="9">
        <f t="shared" si="50"/>
        <v>0</v>
      </c>
      <c r="U118" s="9">
        <f t="shared" si="51"/>
        <v>0</v>
      </c>
      <c r="V118" s="1">
        <f t="shared" si="43"/>
        <v>0</v>
      </c>
    </row>
    <row r="119" spans="1:22">
      <c r="A119" s="105">
        <v>1.26E-4</v>
      </c>
      <c r="B119" s="7">
        <f t="shared" si="44"/>
        <v>1.26E-4</v>
      </c>
      <c r="F119" s="26">
        <f t="shared" si="45"/>
        <v>0</v>
      </c>
      <c r="G119" s="26">
        <f t="shared" si="33"/>
        <v>0</v>
      </c>
      <c r="H119" s="8">
        <f t="shared" si="34"/>
        <v>0</v>
      </c>
      <c r="I119" s="8">
        <f t="shared" si="35"/>
        <v>0</v>
      </c>
      <c r="J119" s="8">
        <f t="shared" si="36"/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8">
        <f t="shared" si="46"/>
        <v>0</v>
      </c>
      <c r="Q119" s="9">
        <f t="shared" si="47"/>
        <v>0</v>
      </c>
      <c r="R119" s="7">
        <f t="shared" si="48"/>
        <v>0</v>
      </c>
      <c r="S119" s="8">
        <f t="shared" si="49"/>
        <v>0</v>
      </c>
      <c r="T119" s="9">
        <f t="shared" si="50"/>
        <v>0</v>
      </c>
      <c r="U119" s="9">
        <f t="shared" si="51"/>
        <v>0</v>
      </c>
      <c r="V119" s="1">
        <f t="shared" si="43"/>
        <v>0</v>
      </c>
    </row>
    <row r="120" spans="1:22">
      <c r="A120" s="105">
        <v>1.27E-4</v>
      </c>
      <c r="B120" s="7">
        <f t="shared" si="44"/>
        <v>1.27E-4</v>
      </c>
      <c r="F120" s="26">
        <f t="shared" si="45"/>
        <v>0</v>
      </c>
      <c r="G120" s="26">
        <f t="shared" si="33"/>
        <v>0</v>
      </c>
      <c r="H120" s="8">
        <f t="shared" si="34"/>
        <v>0</v>
      </c>
      <c r="I120" s="8">
        <f t="shared" si="35"/>
        <v>0</v>
      </c>
      <c r="J120" s="8">
        <f t="shared" si="36"/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8">
        <f t="shared" si="46"/>
        <v>0</v>
      </c>
      <c r="Q120" s="9">
        <f t="shared" si="47"/>
        <v>0</v>
      </c>
      <c r="R120" s="7">
        <f t="shared" si="48"/>
        <v>0</v>
      </c>
      <c r="S120" s="8">
        <f t="shared" si="49"/>
        <v>0</v>
      </c>
      <c r="T120" s="9">
        <f t="shared" si="50"/>
        <v>0</v>
      </c>
      <c r="U120" s="9">
        <f t="shared" si="51"/>
        <v>0</v>
      </c>
      <c r="V120" s="1">
        <f t="shared" si="43"/>
        <v>0</v>
      </c>
    </row>
    <row r="121" spans="1:22">
      <c r="A121" s="105">
        <v>1.2799999999999999E-4</v>
      </c>
      <c r="B121" s="7">
        <f t="shared" si="44"/>
        <v>1.2799999999999999E-4</v>
      </c>
      <c r="F121" s="26">
        <f t="shared" si="45"/>
        <v>0</v>
      </c>
      <c r="G121" s="26">
        <f t="shared" si="33"/>
        <v>0</v>
      </c>
      <c r="H121" s="8">
        <f t="shared" si="34"/>
        <v>0</v>
      </c>
      <c r="I121" s="8">
        <f t="shared" si="35"/>
        <v>0</v>
      </c>
      <c r="J121" s="8">
        <f t="shared" si="36"/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8">
        <f t="shared" si="46"/>
        <v>0</v>
      </c>
      <c r="Q121" s="9">
        <f t="shared" si="47"/>
        <v>0</v>
      </c>
      <c r="R121" s="7">
        <f t="shared" si="48"/>
        <v>0</v>
      </c>
      <c r="S121" s="8">
        <f t="shared" si="49"/>
        <v>0</v>
      </c>
      <c r="T121" s="9">
        <f t="shared" si="50"/>
        <v>0</v>
      </c>
      <c r="U121" s="9">
        <f t="shared" si="51"/>
        <v>0</v>
      </c>
      <c r="V121" s="1">
        <f t="shared" si="43"/>
        <v>0</v>
      </c>
    </row>
    <row r="122" spans="1:22">
      <c r="A122" s="105">
        <v>1.2899999999999999E-4</v>
      </c>
      <c r="B122" s="7">
        <f t="shared" si="44"/>
        <v>1.2899999999999999E-4</v>
      </c>
      <c r="F122" s="26">
        <f t="shared" si="45"/>
        <v>0</v>
      </c>
      <c r="G122" s="26">
        <f t="shared" si="33"/>
        <v>0</v>
      </c>
      <c r="H122" s="8">
        <f t="shared" si="34"/>
        <v>0</v>
      </c>
      <c r="I122" s="8">
        <f t="shared" si="35"/>
        <v>0</v>
      </c>
      <c r="J122" s="8">
        <f t="shared" si="36"/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8">
        <f t="shared" si="46"/>
        <v>0</v>
      </c>
      <c r="Q122" s="9">
        <f t="shared" si="47"/>
        <v>0</v>
      </c>
      <c r="R122" s="7">
        <f t="shared" si="48"/>
        <v>0</v>
      </c>
      <c r="S122" s="8">
        <f t="shared" si="49"/>
        <v>0</v>
      </c>
      <c r="T122" s="9">
        <f t="shared" si="50"/>
        <v>0</v>
      </c>
      <c r="U122" s="9">
        <f t="shared" si="51"/>
        <v>0</v>
      </c>
      <c r="V122" s="1">
        <f t="shared" si="43"/>
        <v>0</v>
      </c>
    </row>
    <row r="123" spans="1:22">
      <c r="A123" s="105">
        <v>1.2999999999999999E-4</v>
      </c>
      <c r="B123" s="7">
        <f t="shared" si="44"/>
        <v>1.2999999999999999E-4</v>
      </c>
      <c r="F123" s="26">
        <f t="shared" si="45"/>
        <v>0</v>
      </c>
      <c r="G123" s="26">
        <f t="shared" si="33"/>
        <v>0</v>
      </c>
      <c r="H123" s="8">
        <f t="shared" si="34"/>
        <v>0</v>
      </c>
      <c r="I123" s="8">
        <f t="shared" si="35"/>
        <v>0</v>
      </c>
      <c r="J123" s="8">
        <f t="shared" si="36"/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8">
        <f t="shared" si="46"/>
        <v>0</v>
      </c>
      <c r="Q123" s="9">
        <f t="shared" si="47"/>
        <v>0</v>
      </c>
      <c r="R123" s="7">
        <f t="shared" si="48"/>
        <v>0</v>
      </c>
      <c r="S123" s="8">
        <f t="shared" si="49"/>
        <v>0</v>
      </c>
      <c r="T123" s="9">
        <f t="shared" si="50"/>
        <v>0</v>
      </c>
      <c r="U123" s="9">
        <f t="shared" si="51"/>
        <v>0</v>
      </c>
      <c r="V123" s="1">
        <f t="shared" si="43"/>
        <v>0</v>
      </c>
    </row>
    <row r="124" spans="1:22">
      <c r="A124" s="105">
        <v>1.3100000000000001E-4</v>
      </c>
      <c r="B124" s="7">
        <f t="shared" si="44"/>
        <v>1.3100000000000001E-4</v>
      </c>
      <c r="F124" s="26">
        <f t="shared" si="45"/>
        <v>0</v>
      </c>
      <c r="G124" s="26">
        <f t="shared" si="33"/>
        <v>0</v>
      </c>
      <c r="H124" s="8">
        <f t="shared" si="34"/>
        <v>0</v>
      </c>
      <c r="I124" s="8">
        <f t="shared" si="35"/>
        <v>0</v>
      </c>
      <c r="J124" s="8">
        <f t="shared" si="36"/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8">
        <f t="shared" si="46"/>
        <v>0</v>
      </c>
      <c r="Q124" s="9">
        <f t="shared" si="47"/>
        <v>0</v>
      </c>
      <c r="R124" s="7">
        <f t="shared" si="48"/>
        <v>0</v>
      </c>
      <c r="S124" s="8">
        <f t="shared" si="49"/>
        <v>0</v>
      </c>
      <c r="T124" s="9">
        <f t="shared" si="50"/>
        <v>0</v>
      </c>
      <c r="U124" s="9">
        <f t="shared" si="51"/>
        <v>0</v>
      </c>
      <c r="V124" s="1">
        <f t="shared" si="43"/>
        <v>0</v>
      </c>
    </row>
    <row r="125" spans="1:22">
      <c r="A125" s="105">
        <v>1.3200000000000001E-4</v>
      </c>
      <c r="B125" s="7">
        <f t="shared" si="44"/>
        <v>1.3200000000000001E-4</v>
      </c>
      <c r="F125" s="26">
        <f t="shared" si="45"/>
        <v>0</v>
      </c>
      <c r="G125" s="26">
        <f t="shared" si="33"/>
        <v>0</v>
      </c>
      <c r="H125" s="8">
        <f t="shared" si="34"/>
        <v>0</v>
      </c>
      <c r="I125" s="8">
        <f t="shared" si="35"/>
        <v>0</v>
      </c>
      <c r="J125" s="8">
        <f t="shared" si="36"/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8">
        <f t="shared" si="46"/>
        <v>0</v>
      </c>
      <c r="Q125" s="9">
        <f t="shared" si="47"/>
        <v>0</v>
      </c>
      <c r="R125" s="7">
        <f t="shared" si="48"/>
        <v>0</v>
      </c>
      <c r="S125" s="8">
        <f t="shared" si="49"/>
        <v>0</v>
      </c>
      <c r="T125" s="9">
        <f t="shared" si="50"/>
        <v>0</v>
      </c>
      <c r="U125" s="9">
        <f t="shared" si="51"/>
        <v>0</v>
      </c>
      <c r="V125" s="1">
        <f t="shared" si="43"/>
        <v>0</v>
      </c>
    </row>
    <row r="126" spans="1:22">
      <c r="A126" s="105">
        <v>1.3299999999999998E-4</v>
      </c>
      <c r="B126" s="7">
        <f t="shared" si="44"/>
        <v>1.3299999999999998E-4</v>
      </c>
      <c r="F126" s="26">
        <f t="shared" si="45"/>
        <v>0</v>
      </c>
      <c r="G126" s="26">
        <f t="shared" si="33"/>
        <v>0</v>
      </c>
      <c r="H126" s="8">
        <f t="shared" si="34"/>
        <v>0</v>
      </c>
      <c r="I126" s="8">
        <f t="shared" si="35"/>
        <v>0</v>
      </c>
      <c r="J126" s="8">
        <f t="shared" si="36"/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8">
        <f t="shared" si="46"/>
        <v>0</v>
      </c>
      <c r="Q126" s="9">
        <f t="shared" si="47"/>
        <v>0</v>
      </c>
      <c r="R126" s="7">
        <f t="shared" si="48"/>
        <v>0</v>
      </c>
      <c r="S126" s="8">
        <f t="shared" si="49"/>
        <v>0</v>
      </c>
      <c r="T126" s="9">
        <f t="shared" si="50"/>
        <v>0</v>
      </c>
      <c r="U126" s="9">
        <f t="shared" si="51"/>
        <v>0</v>
      </c>
      <c r="V126" s="1">
        <f t="shared" si="43"/>
        <v>0</v>
      </c>
    </row>
    <row r="127" spans="1:22">
      <c r="A127" s="105">
        <v>1.34E-4</v>
      </c>
      <c r="B127" s="7">
        <f t="shared" si="44"/>
        <v>1.34E-4</v>
      </c>
      <c r="F127" s="26">
        <f t="shared" si="45"/>
        <v>0</v>
      </c>
      <c r="G127" s="26">
        <f t="shared" si="33"/>
        <v>0</v>
      </c>
      <c r="H127" s="8">
        <f t="shared" si="34"/>
        <v>0</v>
      </c>
      <c r="I127" s="8">
        <f t="shared" si="35"/>
        <v>0</v>
      </c>
      <c r="J127" s="8">
        <f t="shared" si="36"/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8">
        <f t="shared" si="46"/>
        <v>0</v>
      </c>
      <c r="Q127" s="9">
        <f t="shared" si="47"/>
        <v>0</v>
      </c>
      <c r="R127" s="7">
        <f t="shared" si="48"/>
        <v>0</v>
      </c>
      <c r="S127" s="8">
        <f t="shared" si="49"/>
        <v>0</v>
      </c>
      <c r="T127" s="9">
        <f t="shared" si="50"/>
        <v>0</v>
      </c>
      <c r="U127" s="9">
        <f t="shared" si="51"/>
        <v>0</v>
      </c>
      <c r="V127" s="1">
        <f t="shared" si="43"/>
        <v>0</v>
      </c>
    </row>
    <row r="128" spans="1:22">
      <c r="A128" s="105">
        <v>1.35E-4</v>
      </c>
      <c r="B128" s="7">
        <f t="shared" si="44"/>
        <v>1.35E-4</v>
      </c>
      <c r="F128" s="26">
        <f t="shared" si="45"/>
        <v>0</v>
      </c>
      <c r="G128" s="26">
        <f t="shared" si="33"/>
        <v>0</v>
      </c>
      <c r="H128" s="8">
        <f t="shared" si="34"/>
        <v>0</v>
      </c>
      <c r="I128" s="8">
        <f t="shared" si="35"/>
        <v>0</v>
      </c>
      <c r="J128" s="8">
        <f t="shared" si="36"/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8">
        <f t="shared" si="46"/>
        <v>0</v>
      </c>
      <c r="Q128" s="9">
        <f t="shared" si="47"/>
        <v>0</v>
      </c>
      <c r="R128" s="7">
        <f t="shared" si="48"/>
        <v>0</v>
      </c>
      <c r="S128" s="8">
        <f t="shared" si="49"/>
        <v>0</v>
      </c>
      <c r="T128" s="9">
        <f t="shared" si="50"/>
        <v>0</v>
      </c>
      <c r="U128" s="9">
        <f t="shared" si="51"/>
        <v>0</v>
      </c>
      <c r="V128" s="1">
        <f t="shared" si="43"/>
        <v>0</v>
      </c>
    </row>
    <row r="129" spans="1:22">
      <c r="A129" s="105">
        <v>1.36E-4</v>
      </c>
      <c r="B129" s="7">
        <f t="shared" si="44"/>
        <v>1.36E-4</v>
      </c>
      <c r="F129" s="26">
        <f t="shared" si="45"/>
        <v>0</v>
      </c>
      <c r="G129" s="26">
        <f t="shared" si="33"/>
        <v>0</v>
      </c>
      <c r="H129" s="8">
        <f t="shared" si="34"/>
        <v>0</v>
      </c>
      <c r="I129" s="8">
        <f t="shared" si="35"/>
        <v>0</v>
      </c>
      <c r="J129" s="8">
        <f t="shared" si="36"/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8">
        <f t="shared" si="46"/>
        <v>0</v>
      </c>
      <c r="Q129" s="9">
        <f t="shared" si="47"/>
        <v>0</v>
      </c>
      <c r="R129" s="7">
        <f t="shared" si="48"/>
        <v>0</v>
      </c>
      <c r="S129" s="8">
        <f t="shared" si="49"/>
        <v>0</v>
      </c>
      <c r="T129" s="9">
        <f t="shared" si="50"/>
        <v>0</v>
      </c>
      <c r="U129" s="9">
        <f t="shared" si="51"/>
        <v>0</v>
      </c>
      <c r="V129" s="1">
        <f t="shared" si="43"/>
        <v>0</v>
      </c>
    </row>
    <row r="130" spans="1:22">
      <c r="A130" s="105">
        <v>1.37E-4</v>
      </c>
      <c r="B130" s="7">
        <f t="shared" si="44"/>
        <v>1.37E-4</v>
      </c>
      <c r="F130" s="26">
        <f t="shared" si="45"/>
        <v>0</v>
      </c>
      <c r="G130" s="26">
        <f t="shared" si="33"/>
        <v>0</v>
      </c>
      <c r="H130" s="8">
        <f t="shared" si="34"/>
        <v>0</v>
      </c>
      <c r="I130" s="8">
        <f t="shared" si="35"/>
        <v>0</v>
      </c>
      <c r="J130" s="8">
        <f t="shared" si="36"/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8">
        <f t="shared" si="46"/>
        <v>0</v>
      </c>
      <c r="Q130" s="9">
        <f t="shared" si="47"/>
        <v>0</v>
      </c>
      <c r="R130" s="7">
        <f t="shared" si="48"/>
        <v>0</v>
      </c>
      <c r="S130" s="8">
        <f t="shared" si="49"/>
        <v>0</v>
      </c>
      <c r="T130" s="9">
        <f t="shared" si="50"/>
        <v>0</v>
      </c>
      <c r="U130" s="9">
        <f t="shared" si="51"/>
        <v>0</v>
      </c>
      <c r="V130" s="1">
        <f t="shared" si="43"/>
        <v>0</v>
      </c>
    </row>
    <row r="131" spans="1:22">
      <c r="A131" s="105">
        <v>1.3799999999999999E-4</v>
      </c>
      <c r="B131" s="7">
        <f t="shared" si="44"/>
        <v>1.3799999999999999E-4</v>
      </c>
      <c r="F131" s="26">
        <f t="shared" si="45"/>
        <v>0</v>
      </c>
      <c r="G131" s="26">
        <f t="shared" si="33"/>
        <v>0</v>
      </c>
      <c r="H131" s="8">
        <f t="shared" si="34"/>
        <v>0</v>
      </c>
      <c r="I131" s="8">
        <f t="shared" si="35"/>
        <v>0</v>
      </c>
      <c r="J131" s="8">
        <f t="shared" si="36"/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8">
        <f t="shared" si="46"/>
        <v>0</v>
      </c>
      <c r="Q131" s="9">
        <f t="shared" si="47"/>
        <v>0</v>
      </c>
      <c r="R131" s="7">
        <f t="shared" si="48"/>
        <v>0</v>
      </c>
      <c r="S131" s="8">
        <f t="shared" si="49"/>
        <v>0</v>
      </c>
      <c r="T131" s="9">
        <f t="shared" si="50"/>
        <v>0</v>
      </c>
      <c r="U131" s="9">
        <f t="shared" si="51"/>
        <v>0</v>
      </c>
      <c r="V131" s="1">
        <f t="shared" si="43"/>
        <v>0</v>
      </c>
    </row>
    <row r="132" spans="1:22">
      <c r="A132" s="105">
        <v>1.3899999999999999E-4</v>
      </c>
      <c r="B132" s="7">
        <f t="shared" si="44"/>
        <v>1.3899999999999999E-4</v>
      </c>
      <c r="F132" s="26">
        <f t="shared" si="45"/>
        <v>0</v>
      </c>
      <c r="G132" s="26">
        <f t="shared" si="33"/>
        <v>0</v>
      </c>
      <c r="H132" s="8">
        <f t="shared" si="34"/>
        <v>0</v>
      </c>
      <c r="I132" s="8">
        <f t="shared" si="35"/>
        <v>0</v>
      </c>
      <c r="J132" s="8">
        <f t="shared" si="36"/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8">
        <f t="shared" si="46"/>
        <v>0</v>
      </c>
      <c r="Q132" s="9">
        <f t="shared" si="47"/>
        <v>0</v>
      </c>
      <c r="R132" s="7">
        <f t="shared" si="48"/>
        <v>0</v>
      </c>
      <c r="S132" s="8">
        <f t="shared" si="49"/>
        <v>0</v>
      </c>
      <c r="T132" s="9">
        <f t="shared" si="50"/>
        <v>0</v>
      </c>
      <c r="U132" s="9">
        <f t="shared" si="51"/>
        <v>0</v>
      </c>
      <c r="V132" s="1">
        <f t="shared" si="43"/>
        <v>0</v>
      </c>
    </row>
    <row r="133" spans="1:22">
      <c r="A133" s="105">
        <v>1.3999999999999999E-4</v>
      </c>
      <c r="B133" s="7">
        <f t="shared" si="44"/>
        <v>1.3999999999999999E-4</v>
      </c>
      <c r="F133" s="26">
        <f t="shared" si="45"/>
        <v>0</v>
      </c>
      <c r="G133" s="26">
        <f t="shared" si="33"/>
        <v>0</v>
      </c>
      <c r="H133" s="8">
        <f t="shared" si="34"/>
        <v>0</v>
      </c>
      <c r="I133" s="8">
        <f t="shared" si="35"/>
        <v>0</v>
      </c>
      <c r="J133" s="8">
        <f t="shared" si="36"/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8">
        <f t="shared" si="46"/>
        <v>0</v>
      </c>
      <c r="Q133" s="9">
        <f t="shared" si="47"/>
        <v>0</v>
      </c>
      <c r="R133" s="7">
        <f t="shared" si="48"/>
        <v>0</v>
      </c>
      <c r="S133" s="8">
        <f t="shared" si="49"/>
        <v>0</v>
      </c>
      <c r="T133" s="9">
        <f t="shared" si="50"/>
        <v>0</v>
      </c>
      <c r="U133" s="9">
        <f t="shared" si="51"/>
        <v>0</v>
      </c>
      <c r="V133" s="1">
        <f t="shared" si="43"/>
        <v>0</v>
      </c>
    </row>
    <row r="134" spans="1:22">
      <c r="A134" s="105">
        <v>1.4099999999999998E-4</v>
      </c>
      <c r="B134" s="7">
        <f t="shared" si="44"/>
        <v>1.4099999999999998E-4</v>
      </c>
      <c r="F134" s="26">
        <f t="shared" si="45"/>
        <v>0</v>
      </c>
      <c r="G134" s="26">
        <f t="shared" si="33"/>
        <v>0</v>
      </c>
      <c r="H134" s="8">
        <f t="shared" si="34"/>
        <v>0</v>
      </c>
      <c r="I134" s="8">
        <f t="shared" si="35"/>
        <v>0</v>
      </c>
      <c r="J134" s="8">
        <f t="shared" si="36"/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8">
        <f t="shared" si="46"/>
        <v>0</v>
      </c>
      <c r="Q134" s="9">
        <f t="shared" si="47"/>
        <v>0</v>
      </c>
      <c r="R134" s="7">
        <f t="shared" si="48"/>
        <v>0</v>
      </c>
      <c r="S134" s="8">
        <f t="shared" si="49"/>
        <v>0</v>
      </c>
      <c r="T134" s="9">
        <f t="shared" si="50"/>
        <v>0</v>
      </c>
      <c r="U134" s="9">
        <f t="shared" si="51"/>
        <v>0</v>
      </c>
      <c r="V134" s="1">
        <f t="shared" si="43"/>
        <v>0</v>
      </c>
    </row>
    <row r="135" spans="1:22">
      <c r="A135" s="105">
        <v>1.4199999999999998E-4</v>
      </c>
      <c r="B135" s="7">
        <f t="shared" si="44"/>
        <v>1.4199999999999998E-4</v>
      </c>
      <c r="F135" s="26">
        <f t="shared" si="45"/>
        <v>0</v>
      </c>
      <c r="G135" s="26">
        <f t="shared" si="33"/>
        <v>0</v>
      </c>
      <c r="H135" s="8">
        <f t="shared" si="34"/>
        <v>0</v>
      </c>
      <c r="I135" s="8">
        <f t="shared" si="35"/>
        <v>0</v>
      </c>
      <c r="J135" s="8">
        <f t="shared" si="36"/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8">
        <f t="shared" si="46"/>
        <v>0</v>
      </c>
      <c r="Q135" s="9">
        <f t="shared" si="47"/>
        <v>0</v>
      </c>
      <c r="R135" s="7">
        <f t="shared" si="48"/>
        <v>0</v>
      </c>
      <c r="S135" s="8">
        <f t="shared" si="49"/>
        <v>0</v>
      </c>
      <c r="T135" s="9">
        <f t="shared" si="50"/>
        <v>0</v>
      </c>
      <c r="U135" s="9">
        <f t="shared" si="51"/>
        <v>0</v>
      </c>
      <c r="V135" s="1">
        <f t="shared" si="43"/>
        <v>0</v>
      </c>
    </row>
    <row r="136" spans="1:22">
      <c r="A136" s="105">
        <v>1.4300000000000001E-4</v>
      </c>
      <c r="B136" s="7">
        <f t="shared" si="44"/>
        <v>1.4300000000000001E-4</v>
      </c>
      <c r="F136" s="26">
        <f t="shared" si="45"/>
        <v>0</v>
      </c>
      <c r="G136" s="26">
        <f t="shared" si="33"/>
        <v>0</v>
      </c>
      <c r="H136" s="8">
        <f t="shared" si="34"/>
        <v>0</v>
      </c>
      <c r="I136" s="8">
        <f t="shared" si="35"/>
        <v>0</v>
      </c>
      <c r="J136" s="8">
        <f t="shared" si="36"/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8">
        <f t="shared" si="46"/>
        <v>0</v>
      </c>
      <c r="Q136" s="9">
        <f t="shared" si="47"/>
        <v>0</v>
      </c>
      <c r="R136" s="7">
        <f t="shared" si="48"/>
        <v>0</v>
      </c>
      <c r="S136" s="8">
        <f t="shared" si="49"/>
        <v>0</v>
      </c>
      <c r="T136" s="9">
        <f t="shared" si="50"/>
        <v>0</v>
      </c>
      <c r="U136" s="9">
        <f t="shared" si="51"/>
        <v>0</v>
      </c>
      <c r="V136" s="1">
        <f t="shared" si="43"/>
        <v>0</v>
      </c>
    </row>
    <row r="137" spans="1:22">
      <c r="A137" s="105">
        <v>1.44E-4</v>
      </c>
      <c r="B137" s="7">
        <f t="shared" si="44"/>
        <v>1.44E-4</v>
      </c>
      <c r="F137" s="26">
        <f t="shared" si="45"/>
        <v>0</v>
      </c>
      <c r="G137" s="26">
        <f t="shared" si="33"/>
        <v>0</v>
      </c>
      <c r="H137" s="8">
        <f t="shared" si="34"/>
        <v>0</v>
      </c>
      <c r="I137" s="8">
        <f t="shared" si="35"/>
        <v>0</v>
      </c>
      <c r="J137" s="8">
        <f t="shared" si="36"/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8">
        <f t="shared" si="46"/>
        <v>0</v>
      </c>
      <c r="Q137" s="9">
        <f t="shared" si="47"/>
        <v>0</v>
      </c>
      <c r="R137" s="7">
        <f t="shared" si="48"/>
        <v>0</v>
      </c>
      <c r="S137" s="8">
        <f t="shared" si="49"/>
        <v>0</v>
      </c>
      <c r="T137" s="9">
        <f t="shared" si="50"/>
        <v>0</v>
      </c>
      <c r="U137" s="9">
        <f t="shared" si="51"/>
        <v>0</v>
      </c>
      <c r="V137" s="1">
        <f t="shared" si="43"/>
        <v>0</v>
      </c>
    </row>
    <row r="138" spans="1:22">
      <c r="A138" s="105">
        <v>1.45E-4</v>
      </c>
      <c r="B138" s="7">
        <f t="shared" si="44"/>
        <v>1.45E-4</v>
      </c>
      <c r="F138" s="26">
        <f t="shared" si="45"/>
        <v>0</v>
      </c>
      <c r="G138" s="26">
        <f t="shared" si="33"/>
        <v>0</v>
      </c>
      <c r="H138" s="8">
        <f t="shared" si="34"/>
        <v>0</v>
      </c>
      <c r="I138" s="8">
        <f t="shared" si="35"/>
        <v>0</v>
      </c>
      <c r="J138" s="8">
        <f t="shared" si="36"/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8">
        <f t="shared" si="46"/>
        <v>0</v>
      </c>
      <c r="Q138" s="9">
        <f t="shared" si="47"/>
        <v>0</v>
      </c>
      <c r="R138" s="7">
        <f t="shared" si="48"/>
        <v>0</v>
      </c>
      <c r="S138" s="8">
        <f t="shared" si="49"/>
        <v>0</v>
      </c>
      <c r="T138" s="9">
        <f t="shared" si="50"/>
        <v>0</v>
      </c>
      <c r="U138" s="9">
        <f t="shared" si="51"/>
        <v>0</v>
      </c>
      <c r="V138" s="1">
        <f t="shared" si="43"/>
        <v>0</v>
      </c>
    </row>
    <row r="139" spans="1:22">
      <c r="A139" s="105">
        <v>1.46E-4</v>
      </c>
      <c r="B139" s="7">
        <f t="shared" si="44"/>
        <v>1.46E-4</v>
      </c>
      <c r="F139" s="26">
        <f t="shared" si="45"/>
        <v>0</v>
      </c>
      <c r="G139" s="26">
        <f t="shared" si="33"/>
        <v>0</v>
      </c>
      <c r="H139" s="8">
        <f t="shared" si="34"/>
        <v>0</v>
      </c>
      <c r="I139" s="8">
        <f t="shared" si="35"/>
        <v>0</v>
      </c>
      <c r="J139" s="8">
        <f t="shared" si="36"/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8">
        <f t="shared" si="46"/>
        <v>0</v>
      </c>
      <c r="Q139" s="9">
        <f t="shared" si="47"/>
        <v>0</v>
      </c>
      <c r="R139" s="7">
        <f t="shared" si="48"/>
        <v>0</v>
      </c>
      <c r="S139" s="8">
        <f t="shared" si="49"/>
        <v>0</v>
      </c>
      <c r="T139" s="9">
        <f t="shared" si="50"/>
        <v>0</v>
      </c>
      <c r="U139" s="9">
        <f t="shared" si="51"/>
        <v>0</v>
      </c>
      <c r="V139" s="1">
        <f t="shared" si="43"/>
        <v>0</v>
      </c>
    </row>
    <row r="140" spans="1:22">
      <c r="A140" s="105">
        <v>1.47E-4</v>
      </c>
      <c r="B140" s="7">
        <f t="shared" si="44"/>
        <v>1.47E-4</v>
      </c>
      <c r="F140" s="26">
        <f t="shared" si="45"/>
        <v>0</v>
      </c>
      <c r="G140" s="26">
        <f t="shared" si="33"/>
        <v>0</v>
      </c>
      <c r="H140" s="8">
        <f t="shared" si="34"/>
        <v>0</v>
      </c>
      <c r="I140" s="8">
        <f t="shared" si="35"/>
        <v>0</v>
      </c>
      <c r="J140" s="8">
        <f t="shared" si="36"/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8">
        <f t="shared" si="46"/>
        <v>0</v>
      </c>
      <c r="Q140" s="9">
        <f t="shared" si="47"/>
        <v>0</v>
      </c>
      <c r="R140" s="7">
        <f t="shared" si="48"/>
        <v>0</v>
      </c>
      <c r="S140" s="8">
        <f t="shared" si="49"/>
        <v>0</v>
      </c>
      <c r="T140" s="9">
        <f t="shared" si="50"/>
        <v>0</v>
      </c>
      <c r="U140" s="9">
        <f t="shared" si="51"/>
        <v>0</v>
      </c>
      <c r="V140" s="1">
        <f t="shared" si="43"/>
        <v>0</v>
      </c>
    </row>
    <row r="141" spans="1:22">
      <c r="A141" s="105">
        <v>1.4799999999999999E-4</v>
      </c>
      <c r="B141" s="7">
        <f t="shared" si="44"/>
        <v>1.4799999999999999E-4</v>
      </c>
      <c r="F141" s="26">
        <f t="shared" si="45"/>
        <v>0</v>
      </c>
      <c r="G141" s="26">
        <f t="shared" si="33"/>
        <v>0</v>
      </c>
      <c r="H141" s="8">
        <f t="shared" si="34"/>
        <v>0</v>
      </c>
      <c r="I141" s="8">
        <f t="shared" si="35"/>
        <v>0</v>
      </c>
      <c r="J141" s="8">
        <f t="shared" si="36"/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8">
        <f t="shared" si="46"/>
        <v>0</v>
      </c>
      <c r="Q141" s="9">
        <f t="shared" si="47"/>
        <v>0</v>
      </c>
      <c r="R141" s="7">
        <f t="shared" si="48"/>
        <v>0</v>
      </c>
      <c r="S141" s="8">
        <f t="shared" si="49"/>
        <v>0</v>
      </c>
      <c r="T141" s="9">
        <f t="shared" si="50"/>
        <v>0</v>
      </c>
      <c r="U141" s="9">
        <f t="shared" si="51"/>
        <v>0</v>
      </c>
      <c r="V141" s="1">
        <f t="shared" si="43"/>
        <v>0</v>
      </c>
    </row>
    <row r="142" spans="1:22">
      <c r="A142" s="105">
        <v>1.4899999999999999E-4</v>
      </c>
      <c r="B142" s="7">
        <f t="shared" si="44"/>
        <v>1.4899999999999999E-4</v>
      </c>
      <c r="F142" s="26">
        <f t="shared" si="45"/>
        <v>0</v>
      </c>
      <c r="G142" s="26">
        <f t="shared" si="33"/>
        <v>0</v>
      </c>
      <c r="H142" s="8">
        <f t="shared" si="34"/>
        <v>0</v>
      </c>
      <c r="I142" s="8">
        <f t="shared" si="35"/>
        <v>0</v>
      </c>
      <c r="J142" s="8">
        <f t="shared" si="36"/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8">
        <f t="shared" si="46"/>
        <v>0</v>
      </c>
      <c r="Q142" s="9">
        <f t="shared" si="47"/>
        <v>0</v>
      </c>
      <c r="R142" s="7">
        <f t="shared" si="48"/>
        <v>0</v>
      </c>
      <c r="S142" s="8">
        <f t="shared" si="49"/>
        <v>0</v>
      </c>
      <c r="T142" s="9">
        <f t="shared" si="50"/>
        <v>0</v>
      </c>
      <c r="U142" s="9">
        <f t="shared" si="51"/>
        <v>0</v>
      </c>
      <c r="V142" s="1">
        <f t="shared" si="43"/>
        <v>0</v>
      </c>
    </row>
    <row r="143" spans="1:22">
      <c r="A143" s="105">
        <v>1.4999999999999999E-4</v>
      </c>
      <c r="B143" s="7">
        <f t="shared" si="44"/>
        <v>1.4999999999999999E-4</v>
      </c>
      <c r="F143" s="26">
        <f t="shared" si="45"/>
        <v>0</v>
      </c>
      <c r="G143" s="26">
        <f t="shared" si="33"/>
        <v>0</v>
      </c>
      <c r="H143" s="8">
        <f t="shared" si="34"/>
        <v>0</v>
      </c>
      <c r="I143" s="8">
        <f t="shared" si="35"/>
        <v>0</v>
      </c>
      <c r="J143" s="8">
        <f t="shared" si="36"/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8">
        <f t="shared" si="46"/>
        <v>0</v>
      </c>
      <c r="Q143" s="9">
        <f t="shared" si="47"/>
        <v>0</v>
      </c>
      <c r="R143" s="7">
        <f t="shared" si="48"/>
        <v>0</v>
      </c>
      <c r="S143" s="8">
        <f t="shared" si="49"/>
        <v>0</v>
      </c>
      <c r="T143" s="9">
        <f t="shared" si="50"/>
        <v>0</v>
      </c>
      <c r="U143" s="9">
        <f t="shared" si="51"/>
        <v>0</v>
      </c>
      <c r="V143" s="1">
        <f t="shared" si="43"/>
        <v>0</v>
      </c>
    </row>
    <row r="144" spans="1:22">
      <c r="A144" s="105">
        <v>1.5099999999999998E-4</v>
      </c>
      <c r="B144" s="7">
        <f t="shared" si="44"/>
        <v>1.5099999999999998E-4</v>
      </c>
      <c r="F144" s="26">
        <f t="shared" si="45"/>
        <v>0</v>
      </c>
      <c r="G144" s="26">
        <f t="shared" si="33"/>
        <v>0</v>
      </c>
      <c r="H144" s="8">
        <f t="shared" si="34"/>
        <v>0</v>
      </c>
      <c r="I144" s="8">
        <f t="shared" si="35"/>
        <v>0</v>
      </c>
      <c r="J144" s="8">
        <f t="shared" si="36"/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8">
        <f t="shared" si="46"/>
        <v>0</v>
      </c>
      <c r="Q144" s="9">
        <f t="shared" si="47"/>
        <v>0</v>
      </c>
      <c r="R144" s="7">
        <f t="shared" si="48"/>
        <v>0</v>
      </c>
      <c r="S144" s="8">
        <f t="shared" si="49"/>
        <v>0</v>
      </c>
      <c r="T144" s="9">
        <f t="shared" si="50"/>
        <v>0</v>
      </c>
      <c r="U144" s="9">
        <f t="shared" si="51"/>
        <v>0</v>
      </c>
      <c r="V144" s="1">
        <f t="shared" si="43"/>
        <v>0</v>
      </c>
    </row>
    <row r="145" spans="1:22">
      <c r="A145" s="105">
        <v>1.5199999999999998E-4</v>
      </c>
      <c r="B145" s="7">
        <f t="shared" si="44"/>
        <v>1.5199999999999998E-4</v>
      </c>
      <c r="F145" s="26">
        <f t="shared" si="45"/>
        <v>0</v>
      </c>
      <c r="G145" s="26">
        <f t="shared" si="33"/>
        <v>0</v>
      </c>
      <c r="H145" s="8">
        <f t="shared" si="34"/>
        <v>0</v>
      </c>
      <c r="I145" s="8">
        <f t="shared" si="35"/>
        <v>0</v>
      </c>
      <c r="J145" s="8">
        <f t="shared" si="36"/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8">
        <f t="shared" si="46"/>
        <v>0</v>
      </c>
      <c r="Q145" s="9">
        <f t="shared" si="47"/>
        <v>0</v>
      </c>
      <c r="R145" s="7">
        <f t="shared" si="48"/>
        <v>0</v>
      </c>
      <c r="S145" s="8">
        <f t="shared" si="49"/>
        <v>0</v>
      </c>
      <c r="T145" s="9">
        <f t="shared" si="50"/>
        <v>0</v>
      </c>
      <c r="U145" s="9">
        <f t="shared" si="51"/>
        <v>0</v>
      </c>
      <c r="V145" s="1">
        <f t="shared" si="43"/>
        <v>0</v>
      </c>
    </row>
    <row r="146" spans="1:22">
      <c r="A146" s="105">
        <v>1.5300000000000001E-4</v>
      </c>
      <c r="B146" s="7">
        <f t="shared" si="44"/>
        <v>1.5300000000000001E-4</v>
      </c>
      <c r="F146" s="26">
        <f t="shared" si="45"/>
        <v>0</v>
      </c>
      <c r="G146" s="26">
        <f t="shared" si="33"/>
        <v>0</v>
      </c>
      <c r="H146" s="8">
        <f t="shared" si="34"/>
        <v>0</v>
      </c>
      <c r="I146" s="8">
        <f t="shared" si="35"/>
        <v>0</v>
      </c>
      <c r="J146" s="8">
        <f t="shared" si="36"/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8">
        <f t="shared" si="46"/>
        <v>0</v>
      </c>
      <c r="Q146" s="9">
        <f t="shared" si="47"/>
        <v>0</v>
      </c>
      <c r="R146" s="7">
        <f t="shared" si="48"/>
        <v>0</v>
      </c>
      <c r="S146" s="8">
        <f t="shared" si="49"/>
        <v>0</v>
      </c>
      <c r="T146" s="9">
        <f t="shared" si="50"/>
        <v>0</v>
      </c>
      <c r="U146" s="9">
        <f t="shared" si="51"/>
        <v>0</v>
      </c>
      <c r="V146" s="1">
        <f t="shared" si="43"/>
        <v>0</v>
      </c>
    </row>
    <row r="147" spans="1:22">
      <c r="A147" s="105">
        <v>1.54E-4</v>
      </c>
      <c r="B147" s="7">
        <f t="shared" si="44"/>
        <v>1.54E-4</v>
      </c>
      <c r="F147" s="26">
        <f t="shared" si="45"/>
        <v>0</v>
      </c>
      <c r="G147" s="26">
        <f t="shared" si="33"/>
        <v>0</v>
      </c>
      <c r="H147" s="8">
        <f t="shared" si="34"/>
        <v>0</v>
      </c>
      <c r="I147" s="8">
        <f t="shared" si="35"/>
        <v>0</v>
      </c>
      <c r="J147" s="8">
        <f t="shared" si="36"/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8">
        <f t="shared" si="46"/>
        <v>0</v>
      </c>
      <c r="Q147" s="9">
        <f t="shared" si="47"/>
        <v>0</v>
      </c>
      <c r="R147" s="7">
        <f t="shared" si="48"/>
        <v>0</v>
      </c>
      <c r="S147" s="8">
        <f t="shared" si="49"/>
        <v>0</v>
      </c>
      <c r="T147" s="9">
        <f t="shared" si="50"/>
        <v>0</v>
      </c>
      <c r="U147" s="9">
        <f t="shared" si="51"/>
        <v>0</v>
      </c>
      <c r="V147" s="1">
        <f t="shared" si="43"/>
        <v>0</v>
      </c>
    </row>
    <row r="148" spans="1:22">
      <c r="A148" s="105">
        <v>1.55E-4</v>
      </c>
      <c r="B148" s="7">
        <f t="shared" si="44"/>
        <v>1.55E-4</v>
      </c>
      <c r="F148" s="26">
        <f t="shared" si="45"/>
        <v>0</v>
      </c>
      <c r="G148" s="26">
        <f t="shared" si="33"/>
        <v>0</v>
      </c>
      <c r="H148" s="8">
        <f t="shared" si="34"/>
        <v>0</v>
      </c>
      <c r="I148" s="8">
        <f t="shared" si="35"/>
        <v>0</v>
      </c>
      <c r="J148" s="8">
        <f t="shared" si="36"/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8">
        <f t="shared" si="46"/>
        <v>0</v>
      </c>
      <c r="Q148" s="9">
        <f t="shared" si="47"/>
        <v>0</v>
      </c>
      <c r="R148" s="7">
        <f t="shared" si="48"/>
        <v>0</v>
      </c>
      <c r="S148" s="8">
        <f t="shared" si="49"/>
        <v>0</v>
      </c>
      <c r="T148" s="9">
        <f t="shared" si="50"/>
        <v>0</v>
      </c>
      <c r="U148" s="9">
        <f t="shared" si="51"/>
        <v>0</v>
      </c>
      <c r="V148" s="1">
        <f t="shared" si="43"/>
        <v>0</v>
      </c>
    </row>
    <row r="149" spans="1:22">
      <c r="A149" s="105">
        <v>1.56E-4</v>
      </c>
      <c r="B149" s="7">
        <f t="shared" ref="B149:B164" si="52">V149+A149</f>
        <v>1.56E-4</v>
      </c>
      <c r="F149" s="26">
        <f t="shared" ref="F149:F164" si="53">COUNTIF(H149:O149,"&gt;1")</f>
        <v>0</v>
      </c>
      <c r="G149" s="26">
        <f t="shared" si="33"/>
        <v>0</v>
      </c>
      <c r="H149" s="8">
        <f t="shared" si="34"/>
        <v>0</v>
      </c>
      <c r="I149" s="8">
        <f t="shared" si="35"/>
        <v>0</v>
      </c>
      <c r="J149" s="8">
        <f t="shared" si="36"/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8">
        <f t="shared" ref="P149:P164" si="54">LARGE(H149:J149,2)</f>
        <v>0</v>
      </c>
      <c r="Q149" s="9">
        <f t="shared" ref="Q149:Q164" si="55">LARGE(K149:O149,3)</f>
        <v>0</v>
      </c>
      <c r="R149" s="7">
        <f t="shared" ref="R149:R164" si="56">LARGE(P149:Q149,1)</f>
        <v>0</v>
      </c>
      <c r="S149" s="8">
        <f t="shared" ref="S149:S164" si="57">LARGE(H149:J149,1)</f>
        <v>0</v>
      </c>
      <c r="T149" s="9">
        <f t="shared" ref="T149:T164" si="58">LARGE(K149:O149,1)</f>
        <v>0</v>
      </c>
      <c r="U149" s="9">
        <f t="shared" ref="U149:U164" si="59">LARGE(K149:O149,2)</f>
        <v>0</v>
      </c>
      <c r="V149" s="1">
        <f t="shared" si="43"/>
        <v>0</v>
      </c>
    </row>
    <row r="150" spans="1:22">
      <c r="A150" s="105">
        <v>1.5699999999999999E-4</v>
      </c>
      <c r="B150" s="7">
        <f t="shared" si="52"/>
        <v>1.5699999999999999E-4</v>
      </c>
      <c r="F150" s="26">
        <f t="shared" si="53"/>
        <v>0</v>
      </c>
      <c r="G150" s="26">
        <f t="shared" si="33"/>
        <v>0</v>
      </c>
      <c r="H150" s="8">
        <f t="shared" si="34"/>
        <v>0</v>
      </c>
      <c r="I150" s="8">
        <f t="shared" si="35"/>
        <v>0</v>
      </c>
      <c r="J150" s="8">
        <f t="shared" si="36"/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8">
        <f t="shared" si="54"/>
        <v>0</v>
      </c>
      <c r="Q150" s="9">
        <f t="shared" si="55"/>
        <v>0</v>
      </c>
      <c r="R150" s="7">
        <f t="shared" si="56"/>
        <v>0</v>
      </c>
      <c r="S150" s="8">
        <f t="shared" si="57"/>
        <v>0</v>
      </c>
      <c r="T150" s="9">
        <f t="shared" si="58"/>
        <v>0</v>
      </c>
      <c r="U150" s="9">
        <f t="shared" si="59"/>
        <v>0</v>
      </c>
      <c r="V150" s="1">
        <f t="shared" si="43"/>
        <v>0</v>
      </c>
    </row>
    <row r="151" spans="1:22">
      <c r="A151" s="105">
        <v>1.5799999999999999E-4</v>
      </c>
      <c r="B151" s="7">
        <f t="shared" si="52"/>
        <v>1.5799999999999999E-4</v>
      </c>
      <c r="F151" s="26">
        <f t="shared" si="53"/>
        <v>0</v>
      </c>
      <c r="G151" s="26">
        <f t="shared" si="33"/>
        <v>0</v>
      </c>
      <c r="H151" s="8">
        <f t="shared" si="34"/>
        <v>0</v>
      </c>
      <c r="I151" s="8">
        <f t="shared" si="35"/>
        <v>0</v>
      </c>
      <c r="J151" s="8">
        <f t="shared" si="36"/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8">
        <f t="shared" si="54"/>
        <v>0</v>
      </c>
      <c r="Q151" s="9">
        <f t="shared" si="55"/>
        <v>0</v>
      </c>
      <c r="R151" s="7">
        <f t="shared" si="56"/>
        <v>0</v>
      </c>
      <c r="S151" s="8">
        <f t="shared" si="57"/>
        <v>0</v>
      </c>
      <c r="T151" s="9">
        <f t="shared" si="58"/>
        <v>0</v>
      </c>
      <c r="U151" s="9">
        <f t="shared" si="59"/>
        <v>0</v>
      </c>
      <c r="V151" s="1">
        <f t="shared" si="43"/>
        <v>0</v>
      </c>
    </row>
    <row r="152" spans="1:22">
      <c r="A152" s="105">
        <v>1.5899999999999999E-4</v>
      </c>
      <c r="B152" s="7">
        <f t="shared" si="52"/>
        <v>1.5899999999999999E-4</v>
      </c>
      <c r="F152" s="26">
        <f t="shared" si="53"/>
        <v>0</v>
      </c>
      <c r="G152" s="26">
        <f t="shared" si="33"/>
        <v>0</v>
      </c>
      <c r="H152" s="8">
        <f t="shared" si="34"/>
        <v>0</v>
      </c>
      <c r="I152" s="8">
        <f t="shared" si="35"/>
        <v>0</v>
      </c>
      <c r="J152" s="8">
        <f t="shared" si="36"/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8">
        <f t="shared" si="54"/>
        <v>0</v>
      </c>
      <c r="Q152" s="9">
        <f t="shared" si="55"/>
        <v>0</v>
      </c>
      <c r="R152" s="7">
        <f t="shared" si="56"/>
        <v>0</v>
      </c>
      <c r="S152" s="8">
        <f t="shared" si="57"/>
        <v>0</v>
      </c>
      <c r="T152" s="9">
        <f t="shared" si="58"/>
        <v>0</v>
      </c>
      <c r="U152" s="9">
        <f t="shared" si="59"/>
        <v>0</v>
      </c>
      <c r="V152" s="1">
        <f t="shared" si="43"/>
        <v>0</v>
      </c>
    </row>
    <row r="153" spans="1:22">
      <c r="A153" s="105">
        <v>1.5999999999999999E-4</v>
      </c>
      <c r="B153" s="7">
        <f t="shared" si="52"/>
        <v>1.5999999999999999E-4</v>
      </c>
      <c r="F153" s="26">
        <f t="shared" si="53"/>
        <v>0</v>
      </c>
      <c r="G153" s="26">
        <f t="shared" si="33"/>
        <v>0</v>
      </c>
      <c r="H153" s="8">
        <f t="shared" si="34"/>
        <v>0</v>
      </c>
      <c r="I153" s="8">
        <f t="shared" si="35"/>
        <v>0</v>
      </c>
      <c r="J153" s="8">
        <f t="shared" si="36"/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8">
        <f t="shared" si="54"/>
        <v>0</v>
      </c>
      <c r="Q153" s="9">
        <f t="shared" si="55"/>
        <v>0</v>
      </c>
      <c r="R153" s="7">
        <f t="shared" si="56"/>
        <v>0</v>
      </c>
      <c r="S153" s="8">
        <f t="shared" si="57"/>
        <v>0</v>
      </c>
      <c r="T153" s="9">
        <f t="shared" si="58"/>
        <v>0</v>
      </c>
      <c r="U153" s="9">
        <f t="shared" si="59"/>
        <v>0</v>
      </c>
      <c r="V153" s="1">
        <f t="shared" si="43"/>
        <v>0</v>
      </c>
    </row>
    <row r="154" spans="1:22">
      <c r="A154" s="105">
        <v>1.6099999999999998E-4</v>
      </c>
      <c r="B154" s="7">
        <f t="shared" si="52"/>
        <v>1.6099999999999998E-4</v>
      </c>
      <c r="F154" s="26">
        <f t="shared" si="53"/>
        <v>0</v>
      </c>
      <c r="G154" s="26">
        <f t="shared" si="33"/>
        <v>0</v>
      </c>
      <c r="H154" s="8">
        <f t="shared" si="34"/>
        <v>0</v>
      </c>
      <c r="I154" s="8">
        <f t="shared" si="35"/>
        <v>0</v>
      </c>
      <c r="J154" s="8">
        <f t="shared" si="36"/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8">
        <f t="shared" si="54"/>
        <v>0</v>
      </c>
      <c r="Q154" s="9">
        <f t="shared" si="55"/>
        <v>0</v>
      </c>
      <c r="R154" s="7">
        <f t="shared" si="56"/>
        <v>0</v>
      </c>
      <c r="S154" s="8">
        <f t="shared" si="57"/>
        <v>0</v>
      </c>
      <c r="T154" s="9">
        <f t="shared" si="58"/>
        <v>0</v>
      </c>
      <c r="U154" s="9">
        <f t="shared" si="59"/>
        <v>0</v>
      </c>
      <c r="V154" s="1">
        <f t="shared" si="43"/>
        <v>0</v>
      </c>
    </row>
    <row r="155" spans="1:22">
      <c r="A155" s="105">
        <v>1.6199999999999998E-4</v>
      </c>
      <c r="B155" s="7">
        <f t="shared" si="52"/>
        <v>1.6199999999999998E-4</v>
      </c>
      <c r="F155" s="26">
        <f t="shared" si="53"/>
        <v>0</v>
      </c>
      <c r="G155" s="26">
        <f t="shared" si="33"/>
        <v>0</v>
      </c>
      <c r="H155" s="8">
        <f t="shared" si="34"/>
        <v>0</v>
      </c>
      <c r="I155" s="8">
        <f t="shared" si="35"/>
        <v>0</v>
      </c>
      <c r="J155" s="8">
        <f t="shared" si="36"/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8">
        <f t="shared" si="54"/>
        <v>0</v>
      </c>
      <c r="Q155" s="9">
        <f t="shared" si="55"/>
        <v>0</v>
      </c>
      <c r="R155" s="7">
        <f t="shared" si="56"/>
        <v>0</v>
      </c>
      <c r="S155" s="8">
        <f t="shared" si="57"/>
        <v>0</v>
      </c>
      <c r="T155" s="9">
        <f t="shared" si="58"/>
        <v>0</v>
      </c>
      <c r="U155" s="9">
        <f t="shared" si="59"/>
        <v>0</v>
      </c>
      <c r="V155" s="1">
        <f t="shared" si="43"/>
        <v>0</v>
      </c>
    </row>
    <row r="156" spans="1:22">
      <c r="A156" s="105">
        <v>1.63E-4</v>
      </c>
      <c r="B156" s="7">
        <f t="shared" si="52"/>
        <v>1.63E-4</v>
      </c>
      <c r="F156" s="26">
        <f t="shared" si="53"/>
        <v>0</v>
      </c>
      <c r="G156" s="26">
        <f t="shared" si="33"/>
        <v>0</v>
      </c>
      <c r="H156" s="8">
        <f t="shared" si="34"/>
        <v>0</v>
      </c>
      <c r="I156" s="8">
        <f t="shared" si="35"/>
        <v>0</v>
      </c>
      <c r="J156" s="8">
        <f t="shared" si="36"/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8">
        <f t="shared" si="54"/>
        <v>0</v>
      </c>
      <c r="Q156" s="9">
        <f t="shared" si="55"/>
        <v>0</v>
      </c>
      <c r="R156" s="7">
        <f t="shared" si="56"/>
        <v>0</v>
      </c>
      <c r="S156" s="8">
        <f t="shared" si="57"/>
        <v>0</v>
      </c>
      <c r="T156" s="9">
        <f t="shared" si="58"/>
        <v>0</v>
      </c>
      <c r="U156" s="9">
        <f t="shared" si="59"/>
        <v>0</v>
      </c>
      <c r="V156" s="1">
        <f t="shared" si="43"/>
        <v>0</v>
      </c>
    </row>
    <row r="157" spans="1:22">
      <c r="A157" s="105">
        <v>1.64E-4</v>
      </c>
      <c r="B157" s="7">
        <f t="shared" si="52"/>
        <v>1.64E-4</v>
      </c>
      <c r="F157" s="26">
        <f t="shared" si="53"/>
        <v>0</v>
      </c>
      <c r="G157" s="26">
        <f t="shared" si="33"/>
        <v>0</v>
      </c>
      <c r="H157" s="8">
        <f t="shared" si="34"/>
        <v>0</v>
      </c>
      <c r="I157" s="8">
        <f t="shared" si="35"/>
        <v>0</v>
      </c>
      <c r="J157" s="8">
        <f t="shared" si="36"/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8">
        <f t="shared" si="54"/>
        <v>0</v>
      </c>
      <c r="Q157" s="9">
        <f t="shared" si="55"/>
        <v>0</v>
      </c>
      <c r="R157" s="7">
        <f t="shared" si="56"/>
        <v>0</v>
      </c>
      <c r="S157" s="8">
        <f t="shared" si="57"/>
        <v>0</v>
      </c>
      <c r="T157" s="9">
        <f t="shared" si="58"/>
        <v>0</v>
      </c>
      <c r="U157" s="9">
        <f t="shared" si="59"/>
        <v>0</v>
      </c>
      <c r="V157" s="1">
        <f t="shared" si="43"/>
        <v>0</v>
      </c>
    </row>
    <row r="158" spans="1:22">
      <c r="A158" s="105">
        <v>1.65E-4</v>
      </c>
      <c r="B158" s="7">
        <f t="shared" si="52"/>
        <v>1.65E-4</v>
      </c>
      <c r="F158" s="26">
        <f t="shared" si="53"/>
        <v>0</v>
      </c>
      <c r="G158" s="26">
        <f t="shared" si="33"/>
        <v>0</v>
      </c>
      <c r="H158" s="8">
        <f t="shared" si="34"/>
        <v>0</v>
      </c>
      <c r="I158" s="8">
        <f t="shared" si="35"/>
        <v>0</v>
      </c>
      <c r="J158" s="8">
        <f t="shared" si="36"/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8">
        <f t="shared" si="54"/>
        <v>0</v>
      </c>
      <c r="Q158" s="9">
        <f t="shared" si="55"/>
        <v>0</v>
      </c>
      <c r="R158" s="7">
        <f t="shared" si="56"/>
        <v>0</v>
      </c>
      <c r="S158" s="8">
        <f t="shared" si="57"/>
        <v>0</v>
      </c>
      <c r="T158" s="9">
        <f t="shared" si="58"/>
        <v>0</v>
      </c>
      <c r="U158" s="9">
        <f t="shared" si="59"/>
        <v>0</v>
      </c>
      <c r="V158" s="1">
        <f t="shared" si="43"/>
        <v>0</v>
      </c>
    </row>
    <row r="159" spans="1:22">
      <c r="A159" s="105">
        <v>1.66E-4</v>
      </c>
      <c r="B159" s="7">
        <f t="shared" si="52"/>
        <v>1.66E-4</v>
      </c>
      <c r="F159" s="26">
        <f t="shared" si="53"/>
        <v>0</v>
      </c>
      <c r="G159" s="26">
        <f t="shared" si="33"/>
        <v>0</v>
      </c>
      <c r="H159" s="8">
        <f t="shared" si="34"/>
        <v>0</v>
      </c>
      <c r="I159" s="8">
        <f t="shared" si="35"/>
        <v>0</v>
      </c>
      <c r="J159" s="8">
        <f t="shared" si="36"/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8">
        <f t="shared" si="54"/>
        <v>0</v>
      </c>
      <c r="Q159" s="9">
        <f t="shared" si="55"/>
        <v>0</v>
      </c>
      <c r="R159" s="7">
        <f t="shared" si="56"/>
        <v>0</v>
      </c>
      <c r="S159" s="8">
        <f t="shared" si="57"/>
        <v>0</v>
      </c>
      <c r="T159" s="9">
        <f t="shared" si="58"/>
        <v>0</v>
      </c>
      <c r="U159" s="9">
        <f t="shared" si="59"/>
        <v>0</v>
      </c>
      <c r="V159" s="1">
        <f t="shared" si="43"/>
        <v>0</v>
      </c>
    </row>
    <row r="160" spans="1:22">
      <c r="A160" s="105">
        <v>1.6699999999999999E-4</v>
      </c>
      <c r="B160" s="7">
        <f t="shared" si="52"/>
        <v>1.6699999999999999E-4</v>
      </c>
      <c r="F160" s="26">
        <f t="shared" si="53"/>
        <v>0</v>
      </c>
      <c r="G160" s="26">
        <f t="shared" si="33"/>
        <v>0</v>
      </c>
      <c r="H160" s="8">
        <f t="shared" si="34"/>
        <v>0</v>
      </c>
      <c r="I160" s="8">
        <f t="shared" si="35"/>
        <v>0</v>
      </c>
      <c r="J160" s="8">
        <f t="shared" si="36"/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8">
        <f t="shared" si="54"/>
        <v>0</v>
      </c>
      <c r="Q160" s="9">
        <f t="shared" si="55"/>
        <v>0</v>
      </c>
      <c r="R160" s="7">
        <f t="shared" si="56"/>
        <v>0</v>
      </c>
      <c r="S160" s="8">
        <f t="shared" si="57"/>
        <v>0</v>
      </c>
      <c r="T160" s="9">
        <f t="shared" si="58"/>
        <v>0</v>
      </c>
      <c r="U160" s="9">
        <f t="shared" si="59"/>
        <v>0</v>
      </c>
      <c r="V160" s="1">
        <f t="shared" si="43"/>
        <v>0</v>
      </c>
    </row>
    <row r="161" spans="1:33">
      <c r="A161" s="105">
        <v>1.6799999999999999E-4</v>
      </c>
      <c r="B161" s="7">
        <f t="shared" si="52"/>
        <v>1.6799999999999999E-4</v>
      </c>
      <c r="F161" s="26">
        <f t="shared" si="53"/>
        <v>0</v>
      </c>
      <c r="G161" s="26">
        <f t="shared" si="33"/>
        <v>0</v>
      </c>
      <c r="H161" s="8">
        <f t="shared" si="34"/>
        <v>0</v>
      </c>
      <c r="I161" s="8">
        <f t="shared" si="35"/>
        <v>0</v>
      </c>
      <c r="J161" s="8">
        <f t="shared" si="36"/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8">
        <f t="shared" si="54"/>
        <v>0</v>
      </c>
      <c r="Q161" s="9">
        <f t="shared" si="55"/>
        <v>0</v>
      </c>
      <c r="R161" s="7">
        <f t="shared" si="56"/>
        <v>0</v>
      </c>
      <c r="S161" s="8">
        <f t="shared" si="57"/>
        <v>0</v>
      </c>
      <c r="T161" s="9">
        <f t="shared" si="58"/>
        <v>0</v>
      </c>
      <c r="U161" s="9">
        <f t="shared" si="59"/>
        <v>0</v>
      </c>
      <c r="V161" s="1">
        <f t="shared" si="43"/>
        <v>0</v>
      </c>
    </row>
    <row r="162" spans="1:33">
      <c r="A162" s="105">
        <v>1.6899999999999999E-4</v>
      </c>
      <c r="B162" s="7">
        <f t="shared" si="52"/>
        <v>1.6899999999999999E-4</v>
      </c>
      <c r="F162" s="26">
        <f t="shared" si="53"/>
        <v>0</v>
      </c>
      <c r="G162" s="26">
        <f t="shared" si="33"/>
        <v>0</v>
      </c>
      <c r="H162" s="8">
        <f t="shared" si="34"/>
        <v>0</v>
      </c>
      <c r="I162" s="8">
        <f t="shared" si="35"/>
        <v>0</v>
      </c>
      <c r="J162" s="8">
        <f t="shared" si="36"/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8">
        <f t="shared" si="54"/>
        <v>0</v>
      </c>
      <c r="Q162" s="9">
        <f t="shared" si="55"/>
        <v>0</v>
      </c>
      <c r="R162" s="7">
        <f t="shared" si="56"/>
        <v>0</v>
      </c>
      <c r="S162" s="8">
        <f t="shared" si="57"/>
        <v>0</v>
      </c>
      <c r="T162" s="9">
        <f t="shared" si="58"/>
        <v>0</v>
      </c>
      <c r="U162" s="9">
        <f t="shared" si="59"/>
        <v>0</v>
      </c>
      <c r="V162" s="1">
        <f t="shared" si="43"/>
        <v>0</v>
      </c>
    </row>
    <row r="163" spans="1:33">
      <c r="A163" s="105">
        <v>1.6999999999999999E-4</v>
      </c>
      <c r="B163" s="7">
        <f t="shared" si="52"/>
        <v>1.6999999999999999E-4</v>
      </c>
      <c r="F163" s="26">
        <f t="shared" si="53"/>
        <v>0</v>
      </c>
      <c r="G163" s="26">
        <f t="shared" si="33"/>
        <v>0</v>
      </c>
      <c r="H163" s="8">
        <f t="shared" si="34"/>
        <v>0</v>
      </c>
      <c r="I163" s="8">
        <f t="shared" si="35"/>
        <v>0</v>
      </c>
      <c r="J163" s="8">
        <f t="shared" si="36"/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8">
        <f t="shared" si="54"/>
        <v>0</v>
      </c>
      <c r="Q163" s="9">
        <f t="shared" si="55"/>
        <v>0</v>
      </c>
      <c r="R163" s="7">
        <f t="shared" si="56"/>
        <v>0</v>
      </c>
      <c r="S163" s="8">
        <f t="shared" si="57"/>
        <v>0</v>
      </c>
      <c r="T163" s="9">
        <f t="shared" si="58"/>
        <v>0</v>
      </c>
      <c r="U163" s="9">
        <f t="shared" si="59"/>
        <v>0</v>
      </c>
      <c r="V163" s="1">
        <f t="shared" si="43"/>
        <v>0</v>
      </c>
    </row>
    <row r="164" spans="1:33">
      <c r="A164" s="105">
        <v>1.7099999999999998E-4</v>
      </c>
      <c r="B164" s="7">
        <f t="shared" si="52"/>
        <v>1.7099999999999998E-4</v>
      </c>
      <c r="F164" s="26">
        <f t="shared" si="53"/>
        <v>0</v>
      </c>
      <c r="G164" s="26">
        <f t="shared" si="33"/>
        <v>0</v>
      </c>
      <c r="H164" s="8">
        <f t="shared" si="34"/>
        <v>0</v>
      </c>
      <c r="I164" s="8">
        <f t="shared" si="35"/>
        <v>0</v>
      </c>
      <c r="J164" s="8">
        <f t="shared" si="36"/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8">
        <f t="shared" si="54"/>
        <v>0</v>
      </c>
      <c r="Q164" s="9">
        <f t="shared" si="55"/>
        <v>0</v>
      </c>
      <c r="R164" s="7">
        <f t="shared" si="56"/>
        <v>0</v>
      </c>
      <c r="S164" s="8">
        <f t="shared" si="57"/>
        <v>0</v>
      </c>
      <c r="T164" s="9">
        <f t="shared" si="58"/>
        <v>0</v>
      </c>
      <c r="U164" s="9">
        <f t="shared" si="59"/>
        <v>0</v>
      </c>
      <c r="V164" s="1">
        <f t="shared" si="43"/>
        <v>0</v>
      </c>
    </row>
    <row r="165" spans="1:33" s="101" customFormat="1">
      <c r="A165" s="105">
        <v>1.7199999999999998E-4</v>
      </c>
      <c r="F165" s="102"/>
      <c r="G165" s="102"/>
      <c r="K165" s="9">
        <v>0</v>
      </c>
      <c r="L165" s="9">
        <v>0</v>
      </c>
      <c r="M165" s="9">
        <v>0</v>
      </c>
      <c r="N165" s="9">
        <v>0</v>
      </c>
      <c r="O165" s="9">
        <v>0</v>
      </c>
      <c r="V165" s="103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</row>
    <row r="166" spans="1:33" s="22" customFormat="1">
      <c r="A166" s="105">
        <v>1.73E-4</v>
      </c>
      <c r="C166" s="23" t="s">
        <v>100</v>
      </c>
      <c r="D166" s="23"/>
      <c r="E166" s="23"/>
      <c r="F166" s="25"/>
      <c r="G166" s="25"/>
      <c r="K166" s="9">
        <v>0</v>
      </c>
      <c r="L166" s="9">
        <v>0</v>
      </c>
      <c r="M166" s="9">
        <v>0</v>
      </c>
      <c r="N166" s="9">
        <v>0</v>
      </c>
      <c r="O166" s="9">
        <v>0</v>
      </c>
    </row>
    <row r="167" spans="1:33">
      <c r="A167" s="105">
        <v>1.74E-4</v>
      </c>
      <c r="B167" s="7">
        <f t="shared" ref="B167:B198" si="60">V167+A167</f>
        <v>18815.661716504197</v>
      </c>
      <c r="C167" t="s">
        <v>38</v>
      </c>
      <c r="D167" t="s">
        <v>153</v>
      </c>
      <c r="E167" t="s">
        <v>154</v>
      </c>
      <c r="F167" s="26">
        <f t="shared" ref="F167:F198" si="61">COUNTIF(H167:O167,"&gt;1")</f>
        <v>2</v>
      </c>
      <c r="G167" s="26">
        <f t="shared" ref="G167:G246" si="62">COUNTIF(R167:U167,"&gt;1")</f>
        <v>2</v>
      </c>
      <c r="H167" s="8">
        <f t="shared" ref="H167:H246" si="63">IF(ISERROR(VLOOKUP($C167,Aqua2,5,FALSE)),0,(VLOOKUP($C167,Aqua2,5,FALSE)))</f>
        <v>9341.0852713177828</v>
      </c>
      <c r="I167" s="8">
        <f t="shared" ref="I167:I246" si="64">IF(ISERROR(VLOOKUP($C167,Aqua3,5,FALSE)),0,(VLOOKUP($C167,Aqua3,5,FALSE)))</f>
        <v>0</v>
      </c>
      <c r="J167" s="8">
        <f t="shared" ref="J167:J246" si="65">IF(ISERROR(VLOOKUP($C167,Aqua4,5,FALSE)),0,(VLOOKUP($C167,Aqua4,5,FALSE)))</f>
        <v>9474.5762711864136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8">
        <f t="shared" ref="P167:P198" si="66">LARGE(H167:J167,2)</f>
        <v>9341.0852713177828</v>
      </c>
      <c r="Q167" s="9">
        <f t="shared" ref="Q167:Q198" si="67">LARGE(K167:O167,3)</f>
        <v>0</v>
      </c>
      <c r="R167" s="7">
        <f t="shared" ref="R167:R198" si="68">LARGE(P167:Q167,1)</f>
        <v>9341.0852713177828</v>
      </c>
      <c r="S167" s="8">
        <f t="shared" ref="S167:S198" si="69">LARGE(H167:J167,1)</f>
        <v>9474.5762711864136</v>
      </c>
      <c r="T167" s="9">
        <f t="shared" ref="T167:T198" si="70">LARGE(K167:O167,1)</f>
        <v>0</v>
      </c>
      <c r="U167" s="9">
        <f t="shared" ref="U167:U198" si="71">LARGE(K167:O167,2)</f>
        <v>0</v>
      </c>
      <c r="V167" s="1">
        <f t="shared" ref="V167:V246" si="72">SUM(R167:U167)</f>
        <v>18815.661542504196</v>
      </c>
    </row>
    <row r="168" spans="1:33">
      <c r="A168" s="105">
        <v>1.75E-4</v>
      </c>
      <c r="B168" s="7">
        <f t="shared" si="60"/>
        <v>8622.5404254469722</v>
      </c>
      <c r="C168" t="s">
        <v>77</v>
      </c>
      <c r="D168" t="s">
        <v>153</v>
      </c>
      <c r="E168" t="s">
        <v>118</v>
      </c>
      <c r="F168" s="26">
        <f t="shared" si="61"/>
        <v>1</v>
      </c>
      <c r="G168" s="26">
        <f t="shared" si="62"/>
        <v>1</v>
      </c>
      <c r="H168" s="8">
        <f t="shared" si="63"/>
        <v>8622.540250446973</v>
      </c>
      <c r="I168" s="8">
        <f t="shared" si="64"/>
        <v>0</v>
      </c>
      <c r="J168" s="8">
        <f t="shared" si="65"/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8">
        <f t="shared" si="66"/>
        <v>0</v>
      </c>
      <c r="Q168" s="9">
        <f t="shared" si="67"/>
        <v>0</v>
      </c>
      <c r="R168" s="7">
        <f t="shared" si="68"/>
        <v>0</v>
      </c>
      <c r="S168" s="8">
        <f t="shared" si="69"/>
        <v>8622.540250446973</v>
      </c>
      <c r="T168" s="9">
        <f t="shared" si="70"/>
        <v>0</v>
      </c>
      <c r="U168" s="9">
        <f t="shared" si="71"/>
        <v>0</v>
      </c>
      <c r="V168" s="1">
        <f t="shared" si="72"/>
        <v>8622.540250446973</v>
      </c>
    </row>
    <row r="169" spans="1:33">
      <c r="A169" s="105">
        <v>1.76E-4</v>
      </c>
      <c r="B169" s="7">
        <f t="shared" si="60"/>
        <v>8426.5736025731967</v>
      </c>
      <c r="C169" t="s">
        <v>49</v>
      </c>
      <c r="D169" t="s">
        <v>153</v>
      </c>
      <c r="E169" t="s">
        <v>118</v>
      </c>
      <c r="F169" s="26">
        <f t="shared" si="61"/>
        <v>1</v>
      </c>
      <c r="G169" s="26">
        <f t="shared" si="62"/>
        <v>1</v>
      </c>
      <c r="H169" s="8">
        <f t="shared" si="63"/>
        <v>8426.5734265731971</v>
      </c>
      <c r="I169" s="8">
        <f t="shared" si="64"/>
        <v>0</v>
      </c>
      <c r="J169" s="8">
        <f t="shared" si="65"/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8">
        <f t="shared" si="66"/>
        <v>0</v>
      </c>
      <c r="Q169" s="9">
        <f t="shared" si="67"/>
        <v>0</v>
      </c>
      <c r="R169" s="7">
        <f t="shared" si="68"/>
        <v>0</v>
      </c>
      <c r="S169" s="8">
        <f t="shared" si="69"/>
        <v>8426.5734265731971</v>
      </c>
      <c r="T169" s="9">
        <f t="shared" si="70"/>
        <v>0</v>
      </c>
      <c r="U169" s="9">
        <f t="shared" si="71"/>
        <v>0</v>
      </c>
      <c r="V169" s="1">
        <f t="shared" si="72"/>
        <v>8426.5734265731971</v>
      </c>
    </row>
    <row r="170" spans="1:33">
      <c r="A170" s="105">
        <v>1.7699999999999999E-4</v>
      </c>
      <c r="B170" s="7">
        <f t="shared" si="60"/>
        <v>18811.406162318897</v>
      </c>
      <c r="C170" t="s">
        <v>48</v>
      </c>
      <c r="D170" t="s">
        <v>153</v>
      </c>
      <c r="E170" t="s">
        <v>118</v>
      </c>
      <c r="F170" s="26">
        <f t="shared" si="61"/>
        <v>2</v>
      </c>
      <c r="G170" s="26">
        <f t="shared" si="62"/>
        <v>2</v>
      </c>
      <c r="H170" s="8">
        <f t="shared" si="63"/>
        <v>9525.6916996046657</v>
      </c>
      <c r="I170" s="8">
        <f t="shared" si="64"/>
        <v>0</v>
      </c>
      <c r="J170" s="8">
        <f t="shared" si="65"/>
        <v>9285.714285714228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8">
        <f t="shared" si="66"/>
        <v>9285.714285714228</v>
      </c>
      <c r="Q170" s="9">
        <f t="shared" si="67"/>
        <v>0</v>
      </c>
      <c r="R170" s="7">
        <f t="shared" si="68"/>
        <v>9285.714285714228</v>
      </c>
      <c r="S170" s="8">
        <f t="shared" si="69"/>
        <v>9525.6916996046657</v>
      </c>
      <c r="T170" s="9">
        <f t="shared" si="70"/>
        <v>0</v>
      </c>
      <c r="U170" s="9">
        <f t="shared" si="71"/>
        <v>0</v>
      </c>
      <c r="V170" s="1">
        <f t="shared" si="72"/>
        <v>18811.405985318896</v>
      </c>
    </row>
    <row r="171" spans="1:33">
      <c r="A171" s="105">
        <v>1.7799999999999999E-4</v>
      </c>
      <c r="B171" s="7">
        <f t="shared" si="60"/>
        <v>1.7799999999999999E-4</v>
      </c>
      <c r="C171"/>
      <c r="D171"/>
      <c r="E171"/>
      <c r="F171" s="26">
        <f t="shared" si="61"/>
        <v>0</v>
      </c>
      <c r="G171" s="26">
        <f t="shared" si="62"/>
        <v>0</v>
      </c>
      <c r="H171" s="8">
        <f t="shared" si="63"/>
        <v>0</v>
      </c>
      <c r="I171" s="8">
        <f t="shared" si="64"/>
        <v>0</v>
      </c>
      <c r="J171" s="8">
        <f t="shared" si="65"/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8">
        <f t="shared" si="66"/>
        <v>0</v>
      </c>
      <c r="Q171" s="9">
        <f t="shared" si="67"/>
        <v>0</v>
      </c>
      <c r="R171" s="7">
        <f t="shared" si="68"/>
        <v>0</v>
      </c>
      <c r="S171" s="8">
        <f t="shared" si="69"/>
        <v>0</v>
      </c>
      <c r="T171" s="9">
        <f t="shared" si="70"/>
        <v>0</v>
      </c>
      <c r="U171" s="9">
        <f t="shared" si="71"/>
        <v>0</v>
      </c>
      <c r="V171" s="1">
        <f t="shared" si="72"/>
        <v>0</v>
      </c>
    </row>
    <row r="172" spans="1:33">
      <c r="A172" s="105">
        <v>1.7899999999999999E-4</v>
      </c>
      <c r="B172" s="7">
        <f t="shared" si="60"/>
        <v>1.7899999999999999E-4</v>
      </c>
      <c r="C172"/>
      <c r="D172"/>
      <c r="E172"/>
      <c r="F172" s="26">
        <f t="shared" si="61"/>
        <v>0</v>
      </c>
      <c r="G172" s="26">
        <f t="shared" si="62"/>
        <v>0</v>
      </c>
      <c r="H172" s="8">
        <f t="shared" si="63"/>
        <v>0</v>
      </c>
      <c r="I172" s="8">
        <f t="shared" si="64"/>
        <v>0</v>
      </c>
      <c r="J172" s="8">
        <f t="shared" si="65"/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8">
        <f t="shared" si="66"/>
        <v>0</v>
      </c>
      <c r="Q172" s="9">
        <f t="shared" si="67"/>
        <v>0</v>
      </c>
      <c r="R172" s="7">
        <f t="shared" si="68"/>
        <v>0</v>
      </c>
      <c r="S172" s="8">
        <f t="shared" si="69"/>
        <v>0</v>
      </c>
      <c r="T172" s="9">
        <f t="shared" si="70"/>
        <v>0</v>
      </c>
      <c r="U172" s="9">
        <f t="shared" si="71"/>
        <v>0</v>
      </c>
      <c r="V172" s="1">
        <f t="shared" si="72"/>
        <v>0</v>
      </c>
    </row>
    <row r="173" spans="1:33">
      <c r="A173" s="105">
        <v>1.7999999999999998E-4</v>
      </c>
      <c r="B173" s="7">
        <f t="shared" si="60"/>
        <v>7344.262475081965</v>
      </c>
      <c r="C173" t="s">
        <v>158</v>
      </c>
      <c r="D173" t="s">
        <v>153</v>
      </c>
      <c r="E173" t="s">
        <v>159</v>
      </c>
      <c r="F173" s="26">
        <f t="shared" si="61"/>
        <v>1</v>
      </c>
      <c r="G173" s="26">
        <f t="shared" si="62"/>
        <v>1</v>
      </c>
      <c r="H173" s="8">
        <f t="shared" si="63"/>
        <v>0</v>
      </c>
      <c r="I173" s="8">
        <f t="shared" si="64"/>
        <v>7344.262295081965</v>
      </c>
      <c r="J173" s="8">
        <f t="shared" si="65"/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8">
        <f t="shared" si="66"/>
        <v>0</v>
      </c>
      <c r="Q173" s="9">
        <f t="shared" si="67"/>
        <v>0</v>
      </c>
      <c r="R173" s="7">
        <f t="shared" si="68"/>
        <v>0</v>
      </c>
      <c r="S173" s="8">
        <f t="shared" si="69"/>
        <v>7344.262295081965</v>
      </c>
      <c r="T173" s="9">
        <f t="shared" si="70"/>
        <v>0</v>
      </c>
      <c r="U173" s="9">
        <f t="shared" si="71"/>
        <v>0</v>
      </c>
      <c r="V173" s="1">
        <f t="shared" si="72"/>
        <v>7344.262295081965</v>
      </c>
    </row>
    <row r="174" spans="1:33">
      <c r="A174" s="105">
        <v>1.8099999999999998E-4</v>
      </c>
      <c r="B174" s="7">
        <f t="shared" si="60"/>
        <v>1.8099999999999998E-4</v>
      </c>
      <c r="C174"/>
      <c r="D174"/>
      <c r="E174"/>
      <c r="F174" s="26">
        <f t="shared" si="61"/>
        <v>0</v>
      </c>
      <c r="G174" s="26">
        <f t="shared" si="62"/>
        <v>0</v>
      </c>
      <c r="H174" s="8">
        <f t="shared" si="63"/>
        <v>0</v>
      </c>
      <c r="I174" s="8">
        <f t="shared" si="64"/>
        <v>0</v>
      </c>
      <c r="J174" s="8">
        <f t="shared" si="65"/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8">
        <f t="shared" si="66"/>
        <v>0</v>
      </c>
      <c r="Q174" s="9">
        <f t="shared" si="67"/>
        <v>0</v>
      </c>
      <c r="R174" s="7">
        <f t="shared" si="68"/>
        <v>0</v>
      </c>
      <c r="S174" s="8">
        <f t="shared" si="69"/>
        <v>0</v>
      </c>
      <c r="T174" s="9">
        <f t="shared" si="70"/>
        <v>0</v>
      </c>
      <c r="U174" s="9">
        <f t="shared" si="71"/>
        <v>0</v>
      </c>
      <c r="V174" s="1">
        <f t="shared" si="72"/>
        <v>0</v>
      </c>
    </row>
    <row r="175" spans="1:33">
      <c r="A175" s="105">
        <v>1.8199999999999998E-4</v>
      </c>
      <c r="B175" s="7">
        <f t="shared" si="60"/>
        <v>7724.1381130344807</v>
      </c>
      <c r="C175" t="s">
        <v>521</v>
      </c>
      <c r="D175" t="s">
        <v>153</v>
      </c>
      <c r="E175" t="s">
        <v>157</v>
      </c>
      <c r="F175" s="26">
        <f t="shared" si="61"/>
        <v>1</v>
      </c>
      <c r="G175" s="26">
        <f t="shared" si="62"/>
        <v>1</v>
      </c>
      <c r="H175" s="8">
        <f t="shared" si="63"/>
        <v>0</v>
      </c>
      <c r="I175" s="8">
        <f t="shared" si="64"/>
        <v>7724.137931034481</v>
      </c>
      <c r="J175" s="8">
        <f t="shared" si="65"/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8">
        <f t="shared" si="66"/>
        <v>0</v>
      </c>
      <c r="Q175" s="9">
        <f t="shared" si="67"/>
        <v>0</v>
      </c>
      <c r="R175" s="7">
        <f t="shared" si="68"/>
        <v>0</v>
      </c>
      <c r="S175" s="8">
        <f t="shared" si="69"/>
        <v>7724.137931034481</v>
      </c>
      <c r="T175" s="9">
        <f t="shared" si="70"/>
        <v>0</v>
      </c>
      <c r="U175" s="9">
        <f t="shared" si="71"/>
        <v>0</v>
      </c>
      <c r="V175" s="1">
        <f t="shared" si="72"/>
        <v>7724.137931034481</v>
      </c>
    </row>
    <row r="176" spans="1:33">
      <c r="A176" s="105">
        <v>1.83E-4</v>
      </c>
      <c r="B176" s="7">
        <f t="shared" si="60"/>
        <v>9161.5543752290378</v>
      </c>
      <c r="C176" t="s">
        <v>161</v>
      </c>
      <c r="D176" t="s">
        <v>153</v>
      </c>
      <c r="E176" t="s">
        <v>162</v>
      </c>
      <c r="F176" s="26">
        <f t="shared" si="61"/>
        <v>1</v>
      </c>
      <c r="G176" s="26">
        <f t="shared" si="62"/>
        <v>1</v>
      </c>
      <c r="H176" s="8">
        <f t="shared" si="63"/>
        <v>0</v>
      </c>
      <c r="I176" s="8">
        <f t="shared" si="64"/>
        <v>9161.5541922290377</v>
      </c>
      <c r="J176" s="8">
        <f t="shared" si="65"/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8">
        <f t="shared" si="66"/>
        <v>0</v>
      </c>
      <c r="Q176" s="9">
        <f t="shared" si="67"/>
        <v>0</v>
      </c>
      <c r="R176" s="7">
        <f t="shared" si="68"/>
        <v>0</v>
      </c>
      <c r="S176" s="8">
        <f t="shared" si="69"/>
        <v>9161.5541922290377</v>
      </c>
      <c r="T176" s="9">
        <f t="shared" si="70"/>
        <v>0</v>
      </c>
      <c r="U176" s="9">
        <f t="shared" si="71"/>
        <v>0</v>
      </c>
      <c r="V176" s="1">
        <f t="shared" si="72"/>
        <v>9161.5541922290377</v>
      </c>
    </row>
    <row r="177" spans="1:22">
      <c r="A177" s="105">
        <v>1.84E-4</v>
      </c>
      <c r="B177" s="7">
        <f t="shared" si="60"/>
        <v>1.84E-4</v>
      </c>
      <c r="C177"/>
      <c r="D177"/>
      <c r="E177"/>
      <c r="F177" s="26">
        <f t="shared" si="61"/>
        <v>0</v>
      </c>
      <c r="G177" s="26">
        <f t="shared" si="62"/>
        <v>0</v>
      </c>
      <c r="H177" s="8">
        <f t="shared" si="63"/>
        <v>0</v>
      </c>
      <c r="I177" s="8">
        <f t="shared" si="64"/>
        <v>0</v>
      </c>
      <c r="J177" s="8">
        <f t="shared" si="65"/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8">
        <f t="shared" si="66"/>
        <v>0</v>
      </c>
      <c r="Q177" s="9">
        <f t="shared" si="67"/>
        <v>0</v>
      </c>
      <c r="R177" s="7">
        <f t="shared" si="68"/>
        <v>0</v>
      </c>
      <c r="S177" s="8">
        <f t="shared" si="69"/>
        <v>0</v>
      </c>
      <c r="T177" s="9">
        <f t="shared" si="70"/>
        <v>0</v>
      </c>
      <c r="U177" s="9">
        <f t="shared" si="71"/>
        <v>0</v>
      </c>
      <c r="V177" s="1">
        <f t="shared" si="72"/>
        <v>0</v>
      </c>
    </row>
    <row r="178" spans="1:22">
      <c r="A178" s="105">
        <v>1.85E-4</v>
      </c>
      <c r="B178" s="7">
        <f t="shared" si="60"/>
        <v>1.85E-4</v>
      </c>
      <c r="C178"/>
      <c r="D178"/>
      <c r="E178"/>
      <c r="F178" s="26">
        <f t="shared" si="61"/>
        <v>0</v>
      </c>
      <c r="G178" s="26">
        <f t="shared" si="62"/>
        <v>0</v>
      </c>
      <c r="H178" s="8">
        <f t="shared" si="63"/>
        <v>0</v>
      </c>
      <c r="I178" s="8">
        <f t="shared" si="64"/>
        <v>0</v>
      </c>
      <c r="J178" s="8">
        <f t="shared" si="65"/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8">
        <f t="shared" si="66"/>
        <v>0</v>
      </c>
      <c r="Q178" s="9">
        <f t="shared" si="67"/>
        <v>0</v>
      </c>
      <c r="R178" s="7">
        <f t="shared" si="68"/>
        <v>0</v>
      </c>
      <c r="S178" s="8">
        <f t="shared" si="69"/>
        <v>0</v>
      </c>
      <c r="T178" s="9">
        <f t="shared" si="70"/>
        <v>0</v>
      </c>
      <c r="U178" s="9">
        <f t="shared" si="71"/>
        <v>0</v>
      </c>
      <c r="V178" s="1">
        <f t="shared" si="72"/>
        <v>0</v>
      </c>
    </row>
    <row r="179" spans="1:22">
      <c r="A179" s="105">
        <v>1.8599999999999999E-4</v>
      </c>
      <c r="B179" s="7">
        <f t="shared" si="60"/>
        <v>7554.0542400539871</v>
      </c>
      <c r="C179" t="s">
        <v>164</v>
      </c>
      <c r="D179" t="s">
        <v>153</v>
      </c>
      <c r="E179" t="s">
        <v>165</v>
      </c>
      <c r="F179" s="26">
        <f t="shared" si="61"/>
        <v>1</v>
      </c>
      <c r="G179" s="26">
        <f t="shared" si="62"/>
        <v>1</v>
      </c>
      <c r="H179" s="8">
        <f t="shared" si="63"/>
        <v>0</v>
      </c>
      <c r="I179" s="8">
        <f t="shared" si="64"/>
        <v>0</v>
      </c>
      <c r="J179" s="8">
        <f t="shared" si="65"/>
        <v>7554.0540540539869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8">
        <f t="shared" si="66"/>
        <v>0</v>
      </c>
      <c r="Q179" s="9">
        <f t="shared" si="67"/>
        <v>0</v>
      </c>
      <c r="R179" s="7">
        <f t="shared" si="68"/>
        <v>0</v>
      </c>
      <c r="S179" s="8">
        <f t="shared" si="69"/>
        <v>7554.0540540539869</v>
      </c>
      <c r="T179" s="9">
        <f t="shared" si="70"/>
        <v>0</v>
      </c>
      <c r="U179" s="9">
        <f t="shared" si="71"/>
        <v>0</v>
      </c>
      <c r="V179" s="1">
        <f t="shared" si="72"/>
        <v>7554.0540540539869</v>
      </c>
    </row>
    <row r="180" spans="1:22">
      <c r="A180" s="105">
        <v>1.8699999999999999E-4</v>
      </c>
      <c r="B180" s="7">
        <f t="shared" si="60"/>
        <v>1.8699999999999999E-4</v>
      </c>
      <c r="C180"/>
      <c r="D180"/>
      <c r="E180"/>
      <c r="F180" s="26">
        <f t="shared" si="61"/>
        <v>0</v>
      </c>
      <c r="G180" s="26">
        <f t="shared" si="62"/>
        <v>0</v>
      </c>
      <c r="H180" s="8">
        <f t="shared" si="63"/>
        <v>0</v>
      </c>
      <c r="I180" s="8">
        <f t="shared" si="64"/>
        <v>0</v>
      </c>
      <c r="J180" s="8">
        <f t="shared" si="65"/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8">
        <f t="shared" si="66"/>
        <v>0</v>
      </c>
      <c r="Q180" s="9">
        <f t="shared" si="67"/>
        <v>0</v>
      </c>
      <c r="R180" s="7">
        <f t="shared" si="68"/>
        <v>0</v>
      </c>
      <c r="S180" s="8">
        <f t="shared" si="69"/>
        <v>0</v>
      </c>
      <c r="T180" s="9">
        <f t="shared" si="70"/>
        <v>0</v>
      </c>
      <c r="U180" s="9">
        <f t="shared" si="71"/>
        <v>0</v>
      </c>
      <c r="V180" s="1">
        <f t="shared" si="72"/>
        <v>0</v>
      </c>
    </row>
    <row r="181" spans="1:22">
      <c r="A181" s="105">
        <v>1.8799999999999999E-4</v>
      </c>
      <c r="B181" s="7">
        <f t="shared" si="60"/>
        <v>6521.1064470975234</v>
      </c>
      <c r="C181" t="s">
        <v>166</v>
      </c>
      <c r="D181" t="s">
        <v>153</v>
      </c>
      <c r="E181" t="s">
        <v>167</v>
      </c>
      <c r="F181" s="26">
        <f t="shared" si="61"/>
        <v>1</v>
      </c>
      <c r="G181" s="26">
        <f t="shared" si="62"/>
        <v>1</v>
      </c>
      <c r="H181" s="8">
        <f t="shared" si="63"/>
        <v>0</v>
      </c>
      <c r="I181" s="8">
        <f t="shared" si="64"/>
        <v>6521.1062590975234</v>
      </c>
      <c r="J181" s="8">
        <f t="shared" si="65"/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8">
        <f t="shared" si="66"/>
        <v>0</v>
      </c>
      <c r="Q181" s="9">
        <f t="shared" si="67"/>
        <v>0</v>
      </c>
      <c r="R181" s="7">
        <f t="shared" si="68"/>
        <v>0</v>
      </c>
      <c r="S181" s="8">
        <f t="shared" si="69"/>
        <v>6521.1062590975234</v>
      </c>
      <c r="T181" s="9">
        <f t="shared" si="70"/>
        <v>0</v>
      </c>
      <c r="U181" s="9">
        <f t="shared" si="71"/>
        <v>0</v>
      </c>
      <c r="V181" s="1">
        <f t="shared" si="72"/>
        <v>6521.1062590975234</v>
      </c>
    </row>
    <row r="182" spans="1:22">
      <c r="A182" s="105">
        <v>1.8899999999999999E-4</v>
      </c>
      <c r="B182" s="7">
        <f t="shared" si="60"/>
        <v>1.8899999999999999E-4</v>
      </c>
      <c r="C182"/>
      <c r="D182"/>
      <c r="E182"/>
      <c r="F182" s="26">
        <f t="shared" si="61"/>
        <v>0</v>
      </c>
      <c r="G182" s="26">
        <f t="shared" si="62"/>
        <v>0</v>
      </c>
      <c r="H182" s="8">
        <f t="shared" si="63"/>
        <v>0</v>
      </c>
      <c r="I182" s="8">
        <f t="shared" si="64"/>
        <v>0</v>
      </c>
      <c r="J182" s="8">
        <f t="shared" si="65"/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8">
        <f t="shared" si="66"/>
        <v>0</v>
      </c>
      <c r="Q182" s="9">
        <f t="shared" si="67"/>
        <v>0</v>
      </c>
      <c r="R182" s="7">
        <f t="shared" si="68"/>
        <v>0</v>
      </c>
      <c r="S182" s="8">
        <f t="shared" si="69"/>
        <v>0</v>
      </c>
      <c r="T182" s="9">
        <f t="shared" si="70"/>
        <v>0</v>
      </c>
      <c r="U182" s="9">
        <f t="shared" si="71"/>
        <v>0</v>
      </c>
      <c r="V182" s="1">
        <f t="shared" si="72"/>
        <v>0</v>
      </c>
    </row>
    <row r="183" spans="1:22">
      <c r="A183" s="105">
        <v>1.8999999999999998E-4</v>
      </c>
      <c r="B183" s="7">
        <f t="shared" si="60"/>
        <v>1.8999999999999998E-4</v>
      </c>
      <c r="C183"/>
      <c r="D183"/>
      <c r="E183"/>
      <c r="F183" s="26">
        <f t="shared" si="61"/>
        <v>0</v>
      </c>
      <c r="G183" s="26">
        <f t="shared" si="62"/>
        <v>0</v>
      </c>
      <c r="H183" s="8">
        <f t="shared" si="63"/>
        <v>0</v>
      </c>
      <c r="I183" s="8">
        <f t="shared" si="64"/>
        <v>0</v>
      </c>
      <c r="J183" s="8">
        <f t="shared" si="65"/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8">
        <f t="shared" si="66"/>
        <v>0</v>
      </c>
      <c r="Q183" s="9">
        <f t="shared" si="67"/>
        <v>0</v>
      </c>
      <c r="R183" s="7">
        <f t="shared" si="68"/>
        <v>0</v>
      </c>
      <c r="S183" s="8">
        <f t="shared" si="69"/>
        <v>0</v>
      </c>
      <c r="T183" s="9">
        <f t="shared" si="70"/>
        <v>0</v>
      </c>
      <c r="U183" s="9">
        <f t="shared" si="71"/>
        <v>0</v>
      </c>
      <c r="V183" s="1">
        <f t="shared" si="72"/>
        <v>0</v>
      </c>
    </row>
    <row r="184" spans="1:22" ht="13.5" customHeight="1">
      <c r="A184" s="105">
        <v>1.9099999999999998E-4</v>
      </c>
      <c r="B184" s="7">
        <f t="shared" si="60"/>
        <v>1.9099999999999998E-4</v>
      </c>
      <c r="C184"/>
      <c r="D184"/>
      <c r="E184"/>
      <c r="F184" s="26">
        <f t="shared" si="61"/>
        <v>0</v>
      </c>
      <c r="G184" s="26">
        <f t="shared" si="62"/>
        <v>0</v>
      </c>
      <c r="H184" s="8">
        <f t="shared" si="63"/>
        <v>0</v>
      </c>
      <c r="I184" s="8">
        <f t="shared" si="64"/>
        <v>0</v>
      </c>
      <c r="J184" s="8">
        <f t="shared" si="65"/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8">
        <f t="shared" si="66"/>
        <v>0</v>
      </c>
      <c r="Q184" s="9">
        <f t="shared" si="67"/>
        <v>0</v>
      </c>
      <c r="R184" s="7">
        <f t="shared" si="68"/>
        <v>0</v>
      </c>
      <c r="S184" s="8">
        <f t="shared" si="69"/>
        <v>0</v>
      </c>
      <c r="T184" s="9">
        <f t="shared" si="70"/>
        <v>0</v>
      </c>
      <c r="U184" s="9">
        <f t="shared" si="71"/>
        <v>0</v>
      </c>
      <c r="V184" s="1">
        <f t="shared" si="72"/>
        <v>0</v>
      </c>
    </row>
    <row r="185" spans="1:22">
      <c r="A185" s="105">
        <v>1.9199999999999998E-4</v>
      </c>
      <c r="B185" s="7">
        <f t="shared" si="60"/>
        <v>1.9199999999999998E-4</v>
      </c>
      <c r="C185"/>
      <c r="D185"/>
      <c r="E185"/>
      <c r="F185" s="26">
        <f t="shared" si="61"/>
        <v>0</v>
      </c>
      <c r="G185" s="26">
        <f t="shared" si="62"/>
        <v>0</v>
      </c>
      <c r="H185" s="8">
        <f t="shared" si="63"/>
        <v>0</v>
      </c>
      <c r="I185" s="8">
        <f t="shared" si="64"/>
        <v>0</v>
      </c>
      <c r="J185" s="8">
        <f t="shared" si="65"/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8">
        <f t="shared" si="66"/>
        <v>0</v>
      </c>
      <c r="Q185" s="9">
        <f t="shared" si="67"/>
        <v>0</v>
      </c>
      <c r="R185" s="7">
        <f t="shared" si="68"/>
        <v>0</v>
      </c>
      <c r="S185" s="8">
        <f t="shared" si="69"/>
        <v>0</v>
      </c>
      <c r="T185" s="9">
        <f t="shared" si="70"/>
        <v>0</v>
      </c>
      <c r="U185" s="9">
        <f t="shared" si="71"/>
        <v>0</v>
      </c>
      <c r="V185" s="1">
        <f t="shared" si="72"/>
        <v>0</v>
      </c>
    </row>
    <row r="186" spans="1:22">
      <c r="A186" s="105">
        <v>1.93E-4</v>
      </c>
      <c r="B186" s="7">
        <f t="shared" si="60"/>
        <v>16487.749739279443</v>
      </c>
      <c r="C186" t="s">
        <v>37</v>
      </c>
      <c r="D186" t="s">
        <v>153</v>
      </c>
      <c r="E186" t="s">
        <v>119</v>
      </c>
      <c r="F186" s="26">
        <f t="shared" si="61"/>
        <v>2</v>
      </c>
      <c r="G186" s="26">
        <f t="shared" si="62"/>
        <v>2</v>
      </c>
      <c r="H186" s="8">
        <f t="shared" si="63"/>
        <v>8456.1403508771564</v>
      </c>
      <c r="I186" s="8">
        <f t="shared" si="64"/>
        <v>0</v>
      </c>
      <c r="J186" s="8">
        <f t="shared" si="65"/>
        <v>8031.6091954022859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8">
        <f t="shared" si="66"/>
        <v>8031.6091954022859</v>
      </c>
      <c r="Q186" s="9">
        <f t="shared" si="67"/>
        <v>0</v>
      </c>
      <c r="R186" s="7">
        <f t="shared" si="68"/>
        <v>8031.6091954022859</v>
      </c>
      <c r="S186" s="8">
        <f t="shared" si="69"/>
        <v>8456.1403508771564</v>
      </c>
      <c r="T186" s="9">
        <f t="shared" si="70"/>
        <v>0</v>
      </c>
      <c r="U186" s="9">
        <f t="shared" si="71"/>
        <v>0</v>
      </c>
      <c r="V186" s="1">
        <f t="shared" si="72"/>
        <v>16487.749546279443</v>
      </c>
    </row>
    <row r="187" spans="1:22">
      <c r="A187" s="105">
        <v>1.94E-4</v>
      </c>
      <c r="B187" s="7">
        <f t="shared" si="60"/>
        <v>8515.901254070599</v>
      </c>
      <c r="C187" t="s">
        <v>62</v>
      </c>
      <c r="D187" t="s">
        <v>153</v>
      </c>
      <c r="E187" t="s">
        <v>118</v>
      </c>
      <c r="F187" s="26">
        <f t="shared" si="61"/>
        <v>1</v>
      </c>
      <c r="G187" s="26">
        <f t="shared" si="62"/>
        <v>1</v>
      </c>
      <c r="H187" s="8">
        <f t="shared" si="63"/>
        <v>8515.9010600705988</v>
      </c>
      <c r="I187" s="8">
        <f t="shared" si="64"/>
        <v>0</v>
      </c>
      <c r="J187" s="8">
        <f t="shared" si="65"/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8">
        <f t="shared" si="66"/>
        <v>0</v>
      </c>
      <c r="Q187" s="9">
        <f t="shared" si="67"/>
        <v>0</v>
      </c>
      <c r="R187" s="7">
        <f t="shared" si="68"/>
        <v>0</v>
      </c>
      <c r="S187" s="8">
        <f t="shared" si="69"/>
        <v>8515.9010600705988</v>
      </c>
      <c r="T187" s="9">
        <f t="shared" si="70"/>
        <v>0</v>
      </c>
      <c r="U187" s="9">
        <f t="shared" si="71"/>
        <v>0</v>
      </c>
      <c r="V187" s="1">
        <f t="shared" si="72"/>
        <v>8515.9010600705988</v>
      </c>
    </row>
    <row r="188" spans="1:22">
      <c r="A188" s="105">
        <v>1.95E-4</v>
      </c>
      <c r="B188" s="7">
        <f t="shared" si="60"/>
        <v>1.95E-4</v>
      </c>
      <c r="C188"/>
      <c r="D188"/>
      <c r="E188"/>
      <c r="F188" s="26">
        <f t="shared" si="61"/>
        <v>0</v>
      </c>
      <c r="G188" s="26">
        <f t="shared" si="62"/>
        <v>0</v>
      </c>
      <c r="H188" s="8">
        <f t="shared" si="63"/>
        <v>0</v>
      </c>
      <c r="I188" s="8">
        <f t="shared" si="64"/>
        <v>0</v>
      </c>
      <c r="J188" s="8">
        <f t="shared" si="65"/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8">
        <f t="shared" si="66"/>
        <v>0</v>
      </c>
      <c r="Q188" s="9">
        <f t="shared" si="67"/>
        <v>0</v>
      </c>
      <c r="R188" s="7">
        <f t="shared" si="68"/>
        <v>0</v>
      </c>
      <c r="S188" s="8">
        <f t="shared" si="69"/>
        <v>0</v>
      </c>
      <c r="T188" s="9">
        <f t="shared" si="70"/>
        <v>0</v>
      </c>
      <c r="U188" s="9">
        <f t="shared" si="71"/>
        <v>0</v>
      </c>
      <c r="V188" s="1">
        <f t="shared" si="72"/>
        <v>0</v>
      </c>
    </row>
    <row r="189" spans="1:22">
      <c r="A189" s="105">
        <v>1.9599999999999999E-4</v>
      </c>
      <c r="B189" s="7">
        <f t="shared" si="60"/>
        <v>1.9599999999999999E-4</v>
      </c>
      <c r="C189"/>
      <c r="D189"/>
      <c r="E189"/>
      <c r="F189" s="26">
        <f t="shared" si="61"/>
        <v>0</v>
      </c>
      <c r="G189" s="26">
        <f t="shared" si="62"/>
        <v>0</v>
      </c>
      <c r="H189" s="8">
        <f t="shared" si="63"/>
        <v>0</v>
      </c>
      <c r="I189" s="8">
        <f t="shared" si="64"/>
        <v>0</v>
      </c>
      <c r="J189" s="8">
        <f t="shared" si="65"/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8">
        <f t="shared" si="66"/>
        <v>0</v>
      </c>
      <c r="Q189" s="9">
        <f t="shared" si="67"/>
        <v>0</v>
      </c>
      <c r="R189" s="7">
        <f t="shared" si="68"/>
        <v>0</v>
      </c>
      <c r="S189" s="8">
        <f t="shared" si="69"/>
        <v>0</v>
      </c>
      <c r="T189" s="9">
        <f t="shared" si="70"/>
        <v>0</v>
      </c>
      <c r="U189" s="9">
        <f t="shared" si="71"/>
        <v>0</v>
      </c>
      <c r="V189" s="1">
        <f t="shared" si="72"/>
        <v>0</v>
      </c>
    </row>
    <row r="190" spans="1:22">
      <c r="A190" s="105">
        <v>1.9699999999999999E-4</v>
      </c>
      <c r="B190" s="7">
        <f t="shared" si="60"/>
        <v>6716.6418761604191</v>
      </c>
      <c r="C190" t="s">
        <v>172</v>
      </c>
      <c r="D190" t="s">
        <v>153</v>
      </c>
      <c r="E190" t="s">
        <v>124</v>
      </c>
      <c r="F190" s="26">
        <f t="shared" si="61"/>
        <v>1</v>
      </c>
      <c r="G190" s="26">
        <f t="shared" si="62"/>
        <v>1</v>
      </c>
      <c r="H190" s="8">
        <f t="shared" si="63"/>
        <v>0</v>
      </c>
      <c r="I190" s="8">
        <f t="shared" si="64"/>
        <v>6716.6416791604188</v>
      </c>
      <c r="J190" s="8">
        <f t="shared" si="65"/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8">
        <f t="shared" si="66"/>
        <v>0</v>
      </c>
      <c r="Q190" s="9">
        <f t="shared" si="67"/>
        <v>0</v>
      </c>
      <c r="R190" s="7">
        <f t="shared" si="68"/>
        <v>0</v>
      </c>
      <c r="S190" s="8">
        <f t="shared" si="69"/>
        <v>6716.6416791604188</v>
      </c>
      <c r="T190" s="9">
        <f t="shared" si="70"/>
        <v>0</v>
      </c>
      <c r="U190" s="9">
        <f t="shared" si="71"/>
        <v>0</v>
      </c>
      <c r="V190" s="1">
        <f t="shared" si="72"/>
        <v>6716.6416791604188</v>
      </c>
    </row>
    <row r="191" spans="1:22">
      <c r="A191" s="105">
        <v>1.9799999999999999E-4</v>
      </c>
      <c r="B191" s="7">
        <f t="shared" si="60"/>
        <v>1.9799999999999999E-4</v>
      </c>
      <c r="C191"/>
      <c r="D191"/>
      <c r="E191"/>
      <c r="F191" s="26">
        <f t="shared" si="61"/>
        <v>0</v>
      </c>
      <c r="G191" s="26">
        <f t="shared" si="62"/>
        <v>0</v>
      </c>
      <c r="H191" s="8">
        <f t="shared" si="63"/>
        <v>0</v>
      </c>
      <c r="I191" s="8">
        <f t="shared" si="64"/>
        <v>0</v>
      </c>
      <c r="J191" s="8">
        <f t="shared" si="65"/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8">
        <f t="shared" si="66"/>
        <v>0</v>
      </c>
      <c r="Q191" s="9">
        <f t="shared" si="67"/>
        <v>0</v>
      </c>
      <c r="R191" s="7">
        <f t="shared" si="68"/>
        <v>0</v>
      </c>
      <c r="S191" s="8">
        <f t="shared" si="69"/>
        <v>0</v>
      </c>
      <c r="T191" s="9">
        <f t="shared" si="70"/>
        <v>0</v>
      </c>
      <c r="U191" s="9">
        <f t="shared" si="71"/>
        <v>0</v>
      </c>
      <c r="V191" s="1">
        <f t="shared" si="72"/>
        <v>0</v>
      </c>
    </row>
    <row r="192" spans="1:22">
      <c r="A192" s="105">
        <v>1.9899999999999999E-4</v>
      </c>
      <c r="B192" s="7">
        <f t="shared" si="60"/>
        <v>1.9899999999999999E-4</v>
      </c>
      <c r="C192"/>
      <c r="D192"/>
      <c r="E192"/>
      <c r="F192" s="26">
        <f t="shared" si="61"/>
        <v>0</v>
      </c>
      <c r="G192" s="26">
        <f t="shared" si="62"/>
        <v>0</v>
      </c>
      <c r="H192" s="8">
        <f t="shared" si="63"/>
        <v>0</v>
      </c>
      <c r="I192" s="8">
        <f t="shared" si="64"/>
        <v>0</v>
      </c>
      <c r="J192" s="8">
        <f t="shared" si="65"/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8">
        <f t="shared" si="66"/>
        <v>0</v>
      </c>
      <c r="Q192" s="9">
        <f t="shared" si="67"/>
        <v>0</v>
      </c>
      <c r="R192" s="7">
        <f t="shared" si="68"/>
        <v>0</v>
      </c>
      <c r="S192" s="8">
        <f t="shared" si="69"/>
        <v>0</v>
      </c>
      <c r="T192" s="9">
        <f t="shared" si="70"/>
        <v>0</v>
      </c>
      <c r="U192" s="9">
        <f t="shared" si="71"/>
        <v>0</v>
      </c>
      <c r="V192" s="1">
        <f t="shared" si="72"/>
        <v>0</v>
      </c>
    </row>
    <row r="193" spans="1:22">
      <c r="A193" s="105">
        <v>1.9999999999999998E-4</v>
      </c>
      <c r="B193" s="7">
        <f t="shared" si="60"/>
        <v>1.9999999999999998E-4</v>
      </c>
      <c r="C193"/>
      <c r="D193"/>
      <c r="E193"/>
      <c r="F193" s="26">
        <f t="shared" si="61"/>
        <v>0</v>
      </c>
      <c r="G193" s="26">
        <f t="shared" si="62"/>
        <v>0</v>
      </c>
      <c r="H193" s="8">
        <f t="shared" si="63"/>
        <v>0</v>
      </c>
      <c r="I193" s="8">
        <f t="shared" si="64"/>
        <v>0</v>
      </c>
      <c r="J193" s="8">
        <f t="shared" si="65"/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8">
        <f t="shared" si="66"/>
        <v>0</v>
      </c>
      <c r="Q193" s="9">
        <f t="shared" si="67"/>
        <v>0</v>
      </c>
      <c r="R193" s="7">
        <f t="shared" si="68"/>
        <v>0</v>
      </c>
      <c r="S193" s="8">
        <f t="shared" si="69"/>
        <v>0</v>
      </c>
      <c r="T193" s="9">
        <f t="shared" si="70"/>
        <v>0</v>
      </c>
      <c r="U193" s="9">
        <f t="shared" si="71"/>
        <v>0</v>
      </c>
      <c r="V193" s="1">
        <f t="shared" si="72"/>
        <v>0</v>
      </c>
    </row>
    <row r="194" spans="1:22">
      <c r="A194" s="105">
        <v>2.0099999999999998E-4</v>
      </c>
      <c r="B194" s="7">
        <f t="shared" si="60"/>
        <v>2.0099999999999998E-4</v>
      </c>
      <c r="C194"/>
      <c r="D194"/>
      <c r="E194"/>
      <c r="F194" s="26">
        <f t="shared" si="61"/>
        <v>0</v>
      </c>
      <c r="G194" s="26">
        <f t="shared" si="62"/>
        <v>0</v>
      </c>
      <c r="H194" s="8">
        <f t="shared" si="63"/>
        <v>0</v>
      </c>
      <c r="I194" s="8">
        <f t="shared" si="64"/>
        <v>0</v>
      </c>
      <c r="J194" s="8">
        <f t="shared" si="65"/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8">
        <f t="shared" si="66"/>
        <v>0</v>
      </c>
      <c r="Q194" s="9">
        <f t="shared" si="67"/>
        <v>0</v>
      </c>
      <c r="R194" s="7">
        <f t="shared" si="68"/>
        <v>0</v>
      </c>
      <c r="S194" s="8">
        <f t="shared" si="69"/>
        <v>0</v>
      </c>
      <c r="T194" s="9">
        <f t="shared" si="70"/>
        <v>0</v>
      </c>
      <c r="U194" s="9">
        <f t="shared" si="71"/>
        <v>0</v>
      </c>
      <c r="V194" s="1">
        <f t="shared" si="72"/>
        <v>0</v>
      </c>
    </row>
    <row r="195" spans="1:22">
      <c r="A195" s="105">
        <v>2.02E-4</v>
      </c>
      <c r="B195" s="7">
        <f t="shared" si="60"/>
        <v>15872.76384448176</v>
      </c>
      <c r="C195" t="s">
        <v>177</v>
      </c>
      <c r="D195" t="s">
        <v>153</v>
      </c>
      <c r="E195" t="s">
        <v>121</v>
      </c>
      <c r="F195" s="26">
        <f t="shared" si="61"/>
        <v>2</v>
      </c>
      <c r="G195" s="26">
        <f t="shared" si="62"/>
        <v>2</v>
      </c>
      <c r="H195" s="8">
        <f t="shared" si="63"/>
        <v>8087.248322147515</v>
      </c>
      <c r="I195" s="8">
        <f t="shared" si="64"/>
        <v>0</v>
      </c>
      <c r="J195" s="8">
        <f t="shared" si="65"/>
        <v>7785.5153203342461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8">
        <f t="shared" si="66"/>
        <v>7785.5153203342461</v>
      </c>
      <c r="Q195" s="9">
        <f t="shared" si="67"/>
        <v>0</v>
      </c>
      <c r="R195" s="7">
        <f t="shared" si="68"/>
        <v>7785.5153203342461</v>
      </c>
      <c r="S195" s="8">
        <f t="shared" si="69"/>
        <v>8087.248322147515</v>
      </c>
      <c r="T195" s="9">
        <f t="shared" si="70"/>
        <v>0</v>
      </c>
      <c r="U195" s="9">
        <f t="shared" si="71"/>
        <v>0</v>
      </c>
      <c r="V195" s="1">
        <f t="shared" si="72"/>
        <v>15872.763642481761</v>
      </c>
    </row>
    <row r="196" spans="1:22">
      <c r="A196" s="105">
        <v>2.03E-4</v>
      </c>
      <c r="B196" s="7">
        <f t="shared" si="60"/>
        <v>6713.0921250054298</v>
      </c>
      <c r="C196" t="s">
        <v>78</v>
      </c>
      <c r="D196" t="s">
        <v>153</v>
      </c>
      <c r="E196" t="s">
        <v>118</v>
      </c>
      <c r="F196" s="26">
        <f t="shared" si="61"/>
        <v>1</v>
      </c>
      <c r="G196" s="26">
        <f t="shared" si="62"/>
        <v>1</v>
      </c>
      <c r="H196" s="8">
        <f t="shared" si="63"/>
        <v>6713.0919220054302</v>
      </c>
      <c r="I196" s="8">
        <f t="shared" si="64"/>
        <v>0</v>
      </c>
      <c r="J196" s="8">
        <f t="shared" si="65"/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8">
        <f t="shared" si="66"/>
        <v>0</v>
      </c>
      <c r="Q196" s="9">
        <f t="shared" si="67"/>
        <v>0</v>
      </c>
      <c r="R196" s="7">
        <f t="shared" si="68"/>
        <v>0</v>
      </c>
      <c r="S196" s="8">
        <f t="shared" si="69"/>
        <v>6713.0919220054302</v>
      </c>
      <c r="T196" s="9">
        <f t="shared" si="70"/>
        <v>0</v>
      </c>
      <c r="U196" s="9">
        <f t="shared" si="71"/>
        <v>0</v>
      </c>
      <c r="V196" s="1">
        <f t="shared" si="72"/>
        <v>6713.0919220054302</v>
      </c>
    </row>
    <row r="197" spans="1:22">
      <c r="A197" s="105">
        <v>2.04E-4</v>
      </c>
      <c r="B197" s="7">
        <f t="shared" si="60"/>
        <v>2.04E-4</v>
      </c>
      <c r="C197"/>
      <c r="D197"/>
      <c r="E197"/>
      <c r="F197" s="26">
        <f t="shared" si="61"/>
        <v>0</v>
      </c>
      <c r="G197" s="26">
        <f t="shared" si="62"/>
        <v>0</v>
      </c>
      <c r="H197" s="8">
        <f t="shared" si="63"/>
        <v>0</v>
      </c>
      <c r="I197" s="8">
        <f t="shared" si="64"/>
        <v>0</v>
      </c>
      <c r="J197" s="8">
        <f t="shared" si="65"/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8">
        <f t="shared" si="66"/>
        <v>0</v>
      </c>
      <c r="Q197" s="9">
        <f t="shared" si="67"/>
        <v>0</v>
      </c>
      <c r="R197" s="7">
        <f t="shared" si="68"/>
        <v>0</v>
      </c>
      <c r="S197" s="8">
        <f t="shared" si="69"/>
        <v>0</v>
      </c>
      <c r="T197" s="9">
        <f t="shared" si="70"/>
        <v>0</v>
      </c>
      <c r="U197" s="9">
        <f t="shared" si="71"/>
        <v>0</v>
      </c>
      <c r="V197" s="1">
        <f t="shared" si="72"/>
        <v>0</v>
      </c>
    </row>
    <row r="198" spans="1:22">
      <c r="A198" s="105">
        <v>2.05E-4</v>
      </c>
      <c r="B198" s="7">
        <f t="shared" si="60"/>
        <v>7109.1447477728425</v>
      </c>
      <c r="C198" t="s">
        <v>178</v>
      </c>
      <c r="D198" t="s">
        <v>153</v>
      </c>
      <c r="E198" t="e">
        <v>#N/A</v>
      </c>
      <c r="F198" s="26">
        <f t="shared" si="61"/>
        <v>1</v>
      </c>
      <c r="G198" s="26">
        <f t="shared" si="62"/>
        <v>1</v>
      </c>
      <c r="H198" s="8">
        <f t="shared" si="63"/>
        <v>7109.1445427728422</v>
      </c>
      <c r="I198" s="8">
        <f t="shared" si="64"/>
        <v>0</v>
      </c>
      <c r="J198" s="8">
        <f t="shared" si="65"/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8">
        <f t="shared" si="66"/>
        <v>0</v>
      </c>
      <c r="Q198" s="9">
        <f t="shared" si="67"/>
        <v>0</v>
      </c>
      <c r="R198" s="7">
        <f t="shared" si="68"/>
        <v>0</v>
      </c>
      <c r="S198" s="8">
        <f t="shared" si="69"/>
        <v>7109.1445427728422</v>
      </c>
      <c r="T198" s="9">
        <f t="shared" si="70"/>
        <v>0</v>
      </c>
      <c r="U198" s="9">
        <f t="shared" si="71"/>
        <v>0</v>
      </c>
      <c r="V198" s="1">
        <f t="shared" si="72"/>
        <v>7109.1445427728422</v>
      </c>
    </row>
    <row r="199" spans="1:22">
      <c r="A199" s="105">
        <v>2.0599999999999999E-4</v>
      </c>
      <c r="B199" s="7">
        <f t="shared" ref="B199:B230" si="73">V199+A199</f>
        <v>2.0599999999999999E-4</v>
      </c>
      <c r="C199"/>
      <c r="D199"/>
      <c r="E199"/>
      <c r="F199" s="26">
        <f t="shared" ref="F199:F230" si="74">COUNTIF(H199:O199,"&gt;1")</f>
        <v>0</v>
      </c>
      <c r="G199" s="26">
        <f t="shared" si="62"/>
        <v>0</v>
      </c>
      <c r="H199" s="8">
        <f t="shared" si="63"/>
        <v>0</v>
      </c>
      <c r="I199" s="8">
        <f t="shared" si="64"/>
        <v>0</v>
      </c>
      <c r="J199" s="8">
        <f t="shared" si="65"/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8">
        <f t="shared" ref="P199:P230" si="75">LARGE(H199:J199,2)</f>
        <v>0</v>
      </c>
      <c r="Q199" s="9">
        <f t="shared" ref="Q199:Q230" si="76">LARGE(K199:O199,3)</f>
        <v>0</v>
      </c>
      <c r="R199" s="7">
        <f t="shared" ref="R199:R230" si="77">LARGE(P199:Q199,1)</f>
        <v>0</v>
      </c>
      <c r="S199" s="8">
        <f t="shared" ref="S199:S230" si="78">LARGE(H199:J199,1)</f>
        <v>0</v>
      </c>
      <c r="T199" s="9">
        <f t="shared" ref="T199:T230" si="79">LARGE(K199:O199,1)</f>
        <v>0</v>
      </c>
      <c r="U199" s="9">
        <f t="shared" ref="U199:U230" si="80">LARGE(K199:O199,2)</f>
        <v>0</v>
      </c>
      <c r="V199" s="1">
        <f t="shared" si="72"/>
        <v>0</v>
      </c>
    </row>
    <row r="200" spans="1:22">
      <c r="A200" s="105">
        <v>2.0699999999999999E-4</v>
      </c>
      <c r="B200" s="7">
        <f t="shared" si="73"/>
        <v>6443.8504743796693</v>
      </c>
      <c r="C200" t="s">
        <v>79</v>
      </c>
      <c r="D200" t="s">
        <v>153</v>
      </c>
      <c r="E200" t="s">
        <v>118</v>
      </c>
      <c r="F200" s="26">
        <f t="shared" si="74"/>
        <v>1</v>
      </c>
      <c r="G200" s="26">
        <f t="shared" si="62"/>
        <v>1</v>
      </c>
      <c r="H200" s="8">
        <f t="shared" si="63"/>
        <v>6443.8502673796693</v>
      </c>
      <c r="I200" s="8">
        <f t="shared" si="64"/>
        <v>0</v>
      </c>
      <c r="J200" s="8">
        <f t="shared" si="65"/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8">
        <f t="shared" si="75"/>
        <v>0</v>
      </c>
      <c r="Q200" s="9">
        <f t="shared" si="76"/>
        <v>0</v>
      </c>
      <c r="R200" s="7">
        <f t="shared" si="77"/>
        <v>0</v>
      </c>
      <c r="S200" s="8">
        <f t="shared" si="78"/>
        <v>6443.8502673796693</v>
      </c>
      <c r="T200" s="9">
        <f t="shared" si="79"/>
        <v>0</v>
      </c>
      <c r="U200" s="9">
        <f t="shared" si="80"/>
        <v>0</v>
      </c>
      <c r="V200" s="1">
        <f t="shared" si="72"/>
        <v>6443.8502673796693</v>
      </c>
    </row>
    <row r="201" spans="1:22">
      <c r="A201" s="105">
        <v>2.0799999999999999E-4</v>
      </c>
      <c r="B201" s="7">
        <f t="shared" si="73"/>
        <v>8456.8837178335598</v>
      </c>
      <c r="C201" t="s">
        <v>179</v>
      </c>
      <c r="D201" t="s">
        <v>153</v>
      </c>
      <c r="E201" t="s">
        <v>119</v>
      </c>
      <c r="F201" s="26">
        <f t="shared" si="74"/>
        <v>1</v>
      </c>
      <c r="G201" s="26">
        <f t="shared" si="62"/>
        <v>1</v>
      </c>
      <c r="H201" s="8">
        <f t="shared" si="63"/>
        <v>0</v>
      </c>
      <c r="I201" s="8">
        <f t="shared" si="64"/>
        <v>0</v>
      </c>
      <c r="J201" s="8">
        <f t="shared" si="65"/>
        <v>8456.8835098335603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8">
        <f t="shared" si="75"/>
        <v>0</v>
      </c>
      <c r="Q201" s="9">
        <f t="shared" si="76"/>
        <v>0</v>
      </c>
      <c r="R201" s="7">
        <f t="shared" si="77"/>
        <v>0</v>
      </c>
      <c r="S201" s="8">
        <f t="shared" si="78"/>
        <v>8456.8835098335603</v>
      </c>
      <c r="T201" s="9">
        <f t="shared" si="79"/>
        <v>0</v>
      </c>
      <c r="U201" s="9">
        <f t="shared" si="80"/>
        <v>0</v>
      </c>
      <c r="V201" s="1">
        <f t="shared" si="72"/>
        <v>8456.8835098335603</v>
      </c>
    </row>
    <row r="202" spans="1:22">
      <c r="A202" s="105">
        <v>2.0899999999999998E-4</v>
      </c>
      <c r="B202" s="7">
        <f t="shared" si="73"/>
        <v>2.0899999999999998E-4</v>
      </c>
      <c r="C202"/>
      <c r="D202"/>
      <c r="E202"/>
      <c r="F202" s="26">
        <f t="shared" si="74"/>
        <v>0</v>
      </c>
      <c r="G202" s="26">
        <f t="shared" si="62"/>
        <v>0</v>
      </c>
      <c r="H202" s="8">
        <f t="shared" si="63"/>
        <v>0</v>
      </c>
      <c r="I202" s="8">
        <f t="shared" si="64"/>
        <v>0</v>
      </c>
      <c r="J202" s="8">
        <f t="shared" si="65"/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8">
        <f t="shared" si="75"/>
        <v>0</v>
      </c>
      <c r="Q202" s="9">
        <f t="shared" si="76"/>
        <v>0</v>
      </c>
      <c r="R202" s="7">
        <f t="shared" si="77"/>
        <v>0</v>
      </c>
      <c r="S202" s="8">
        <f t="shared" si="78"/>
        <v>0</v>
      </c>
      <c r="T202" s="9">
        <f t="shared" si="79"/>
        <v>0</v>
      </c>
      <c r="U202" s="9">
        <f t="shared" si="80"/>
        <v>0</v>
      </c>
      <c r="V202" s="1">
        <f t="shared" si="72"/>
        <v>0</v>
      </c>
    </row>
    <row r="203" spans="1:22">
      <c r="A203" s="105">
        <v>2.0999999999999998E-4</v>
      </c>
      <c r="B203" s="7">
        <f t="shared" si="73"/>
        <v>2.0999999999999998E-4</v>
      </c>
      <c r="C203"/>
      <c r="D203"/>
      <c r="E203"/>
      <c r="F203" s="26">
        <f t="shared" si="74"/>
        <v>0</v>
      </c>
      <c r="G203" s="26">
        <f t="shared" si="62"/>
        <v>0</v>
      </c>
      <c r="H203" s="8">
        <f t="shared" si="63"/>
        <v>0</v>
      </c>
      <c r="I203" s="8">
        <f t="shared" si="64"/>
        <v>0</v>
      </c>
      <c r="J203" s="8">
        <f t="shared" si="65"/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8">
        <f t="shared" si="75"/>
        <v>0</v>
      </c>
      <c r="Q203" s="9">
        <f t="shared" si="76"/>
        <v>0</v>
      </c>
      <c r="R203" s="7">
        <f t="shared" si="77"/>
        <v>0</v>
      </c>
      <c r="S203" s="8">
        <f t="shared" si="78"/>
        <v>0</v>
      </c>
      <c r="T203" s="9">
        <f t="shared" si="79"/>
        <v>0</v>
      </c>
      <c r="U203" s="9">
        <f t="shared" si="80"/>
        <v>0</v>
      </c>
      <c r="V203" s="1">
        <f t="shared" si="72"/>
        <v>0</v>
      </c>
    </row>
    <row r="204" spans="1:22">
      <c r="A204" s="105">
        <v>2.1099999999999998E-4</v>
      </c>
      <c r="B204" s="7">
        <f t="shared" si="73"/>
        <v>2.1099999999999998E-4</v>
      </c>
      <c r="C204"/>
      <c r="D204"/>
      <c r="E204"/>
      <c r="F204" s="26">
        <f t="shared" si="74"/>
        <v>0</v>
      </c>
      <c r="G204" s="26">
        <f t="shared" si="62"/>
        <v>0</v>
      </c>
      <c r="H204" s="8">
        <f t="shared" si="63"/>
        <v>0</v>
      </c>
      <c r="I204" s="8">
        <f t="shared" si="64"/>
        <v>0</v>
      </c>
      <c r="J204" s="8">
        <f t="shared" si="65"/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8">
        <f t="shared" si="75"/>
        <v>0</v>
      </c>
      <c r="Q204" s="9">
        <f t="shared" si="76"/>
        <v>0</v>
      </c>
      <c r="R204" s="7">
        <f t="shared" si="77"/>
        <v>0</v>
      </c>
      <c r="S204" s="8">
        <f t="shared" si="78"/>
        <v>0</v>
      </c>
      <c r="T204" s="9">
        <f t="shared" si="79"/>
        <v>0</v>
      </c>
      <c r="U204" s="9">
        <f t="shared" si="80"/>
        <v>0</v>
      </c>
      <c r="V204" s="1">
        <f t="shared" si="72"/>
        <v>0</v>
      </c>
    </row>
    <row r="205" spans="1:22">
      <c r="A205" s="105">
        <v>2.12E-4</v>
      </c>
      <c r="B205" s="7">
        <f t="shared" si="73"/>
        <v>2.12E-4</v>
      </c>
      <c r="C205"/>
      <c r="D205"/>
      <c r="E205"/>
      <c r="F205" s="26">
        <f t="shared" si="74"/>
        <v>0</v>
      </c>
      <c r="G205" s="26">
        <f t="shared" si="62"/>
        <v>0</v>
      </c>
      <c r="H205" s="8">
        <f t="shared" si="63"/>
        <v>0</v>
      </c>
      <c r="I205" s="8">
        <f t="shared" si="64"/>
        <v>0</v>
      </c>
      <c r="J205" s="8">
        <f t="shared" si="65"/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8">
        <f t="shared" si="75"/>
        <v>0</v>
      </c>
      <c r="Q205" s="9">
        <f t="shared" si="76"/>
        <v>0</v>
      </c>
      <c r="R205" s="7">
        <f t="shared" si="77"/>
        <v>0</v>
      </c>
      <c r="S205" s="8">
        <f t="shared" si="78"/>
        <v>0</v>
      </c>
      <c r="T205" s="9">
        <f t="shared" si="79"/>
        <v>0</v>
      </c>
      <c r="U205" s="9">
        <f t="shared" si="80"/>
        <v>0</v>
      </c>
      <c r="V205" s="1">
        <f t="shared" si="72"/>
        <v>0</v>
      </c>
    </row>
    <row r="206" spans="1:22">
      <c r="A206" s="105">
        <v>2.13E-4</v>
      </c>
      <c r="B206" s="7">
        <f t="shared" si="73"/>
        <v>8546.0995037799748</v>
      </c>
      <c r="C206" t="s">
        <v>183</v>
      </c>
      <c r="D206" t="s">
        <v>153</v>
      </c>
      <c r="E206">
        <v>0</v>
      </c>
      <c r="F206" s="26">
        <f t="shared" si="74"/>
        <v>1</v>
      </c>
      <c r="G206" s="26">
        <f t="shared" si="62"/>
        <v>1</v>
      </c>
      <c r="H206" s="8">
        <f t="shared" si="63"/>
        <v>8546.0992907799755</v>
      </c>
      <c r="I206" s="8">
        <f t="shared" si="64"/>
        <v>0</v>
      </c>
      <c r="J206" s="8">
        <f t="shared" si="65"/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8">
        <f t="shared" si="75"/>
        <v>0</v>
      </c>
      <c r="Q206" s="9">
        <f t="shared" si="76"/>
        <v>0</v>
      </c>
      <c r="R206" s="7">
        <f t="shared" si="77"/>
        <v>0</v>
      </c>
      <c r="S206" s="8">
        <f t="shared" si="78"/>
        <v>8546.0992907799755</v>
      </c>
      <c r="T206" s="9">
        <f t="shared" si="79"/>
        <v>0</v>
      </c>
      <c r="U206" s="9">
        <f t="shared" si="80"/>
        <v>0</v>
      </c>
      <c r="V206" s="1">
        <f t="shared" si="72"/>
        <v>8546.0992907799755</v>
      </c>
    </row>
    <row r="207" spans="1:22">
      <c r="A207" s="105">
        <v>2.14E-4</v>
      </c>
      <c r="B207" s="7">
        <f t="shared" si="73"/>
        <v>2.14E-4</v>
      </c>
      <c r="C207"/>
      <c r="D207"/>
      <c r="E207"/>
      <c r="F207" s="26">
        <f t="shared" si="74"/>
        <v>0</v>
      </c>
      <c r="G207" s="26">
        <f t="shared" si="62"/>
        <v>0</v>
      </c>
      <c r="H207" s="8">
        <f t="shared" si="63"/>
        <v>0</v>
      </c>
      <c r="I207" s="8">
        <f t="shared" si="64"/>
        <v>0</v>
      </c>
      <c r="J207" s="8">
        <f t="shared" si="65"/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8">
        <f t="shared" si="75"/>
        <v>0</v>
      </c>
      <c r="Q207" s="9">
        <f t="shared" si="76"/>
        <v>0</v>
      </c>
      <c r="R207" s="7">
        <f t="shared" si="77"/>
        <v>0</v>
      </c>
      <c r="S207" s="8">
        <f t="shared" si="78"/>
        <v>0</v>
      </c>
      <c r="T207" s="9">
        <f t="shared" si="79"/>
        <v>0</v>
      </c>
      <c r="U207" s="9">
        <f t="shared" si="80"/>
        <v>0</v>
      </c>
      <c r="V207" s="1">
        <f t="shared" si="72"/>
        <v>0</v>
      </c>
    </row>
    <row r="208" spans="1:22">
      <c r="A208" s="105">
        <v>2.1499999999999999E-4</v>
      </c>
      <c r="B208" s="7">
        <f t="shared" si="73"/>
        <v>2.1499999999999999E-4</v>
      </c>
      <c r="C208"/>
      <c r="D208"/>
      <c r="E208"/>
      <c r="F208" s="26">
        <f t="shared" si="74"/>
        <v>0</v>
      </c>
      <c r="G208" s="26">
        <f t="shared" si="62"/>
        <v>0</v>
      </c>
      <c r="H208" s="8">
        <f t="shared" si="63"/>
        <v>0</v>
      </c>
      <c r="I208" s="8">
        <f t="shared" si="64"/>
        <v>0</v>
      </c>
      <c r="J208" s="8">
        <f t="shared" si="65"/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8">
        <f t="shared" si="75"/>
        <v>0</v>
      </c>
      <c r="Q208" s="9">
        <f t="shared" si="76"/>
        <v>0</v>
      </c>
      <c r="R208" s="7">
        <f t="shared" si="77"/>
        <v>0</v>
      </c>
      <c r="S208" s="8">
        <f t="shared" si="78"/>
        <v>0</v>
      </c>
      <c r="T208" s="9">
        <f t="shared" si="79"/>
        <v>0</v>
      </c>
      <c r="U208" s="9">
        <f t="shared" si="80"/>
        <v>0</v>
      </c>
      <c r="V208" s="1">
        <f t="shared" si="72"/>
        <v>0</v>
      </c>
    </row>
    <row r="209" spans="1:22">
      <c r="A209" s="105">
        <v>2.1599999999999999E-4</v>
      </c>
      <c r="B209" s="7">
        <f t="shared" si="73"/>
        <v>7066.2462727823331</v>
      </c>
      <c r="C209" t="s">
        <v>185</v>
      </c>
      <c r="D209" t="s">
        <v>153</v>
      </c>
      <c r="E209" t="s">
        <v>124</v>
      </c>
      <c r="F209" s="26">
        <f t="shared" si="74"/>
        <v>1</v>
      </c>
      <c r="G209" s="26">
        <f t="shared" si="62"/>
        <v>1</v>
      </c>
      <c r="H209" s="8">
        <f t="shared" si="63"/>
        <v>0</v>
      </c>
      <c r="I209" s="8">
        <f t="shared" si="64"/>
        <v>7066.2460567823327</v>
      </c>
      <c r="J209" s="8">
        <f t="shared" si="65"/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8">
        <f t="shared" si="75"/>
        <v>0</v>
      </c>
      <c r="Q209" s="9">
        <f t="shared" si="76"/>
        <v>0</v>
      </c>
      <c r="R209" s="7">
        <f t="shared" si="77"/>
        <v>0</v>
      </c>
      <c r="S209" s="8">
        <f t="shared" si="78"/>
        <v>7066.2460567823327</v>
      </c>
      <c r="T209" s="9">
        <f t="shared" si="79"/>
        <v>0</v>
      </c>
      <c r="U209" s="9">
        <f t="shared" si="80"/>
        <v>0</v>
      </c>
      <c r="V209" s="1">
        <f t="shared" si="72"/>
        <v>7066.2460567823327</v>
      </c>
    </row>
    <row r="210" spans="1:22">
      <c r="A210" s="105">
        <v>2.1699999999999999E-4</v>
      </c>
      <c r="B210" s="7">
        <f t="shared" si="73"/>
        <v>7605.4423938707214</v>
      </c>
      <c r="C210" t="s">
        <v>186</v>
      </c>
      <c r="D210" t="s">
        <v>153</v>
      </c>
      <c r="E210" t="s">
        <v>119</v>
      </c>
      <c r="F210" s="26">
        <f t="shared" si="74"/>
        <v>1</v>
      </c>
      <c r="G210" s="26">
        <f t="shared" si="62"/>
        <v>1</v>
      </c>
      <c r="H210" s="8">
        <f t="shared" si="63"/>
        <v>0</v>
      </c>
      <c r="I210" s="8">
        <f t="shared" si="64"/>
        <v>0</v>
      </c>
      <c r="J210" s="8">
        <f t="shared" si="65"/>
        <v>7605.4421768707216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8">
        <f t="shared" si="75"/>
        <v>0</v>
      </c>
      <c r="Q210" s="9">
        <f t="shared" si="76"/>
        <v>0</v>
      </c>
      <c r="R210" s="7">
        <f t="shared" si="77"/>
        <v>0</v>
      </c>
      <c r="S210" s="8">
        <f t="shared" si="78"/>
        <v>7605.4421768707216</v>
      </c>
      <c r="T210" s="9">
        <f t="shared" si="79"/>
        <v>0</v>
      </c>
      <c r="U210" s="9">
        <f t="shared" si="80"/>
        <v>0</v>
      </c>
      <c r="V210" s="1">
        <f t="shared" si="72"/>
        <v>7605.4421768707216</v>
      </c>
    </row>
    <row r="211" spans="1:22">
      <c r="A211" s="105">
        <v>2.1799999999999999E-4</v>
      </c>
      <c r="B211" s="7">
        <f t="shared" si="73"/>
        <v>2.1799999999999999E-4</v>
      </c>
      <c r="C211"/>
      <c r="D211"/>
      <c r="E211"/>
      <c r="F211" s="26">
        <f t="shared" si="74"/>
        <v>0</v>
      </c>
      <c r="G211" s="26">
        <f t="shared" si="62"/>
        <v>0</v>
      </c>
      <c r="H211" s="8">
        <f t="shared" si="63"/>
        <v>0</v>
      </c>
      <c r="I211" s="8">
        <f t="shared" si="64"/>
        <v>0</v>
      </c>
      <c r="J211" s="8">
        <f t="shared" si="65"/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8">
        <f t="shared" si="75"/>
        <v>0</v>
      </c>
      <c r="Q211" s="9">
        <f t="shared" si="76"/>
        <v>0</v>
      </c>
      <c r="R211" s="7">
        <f t="shared" si="77"/>
        <v>0</v>
      </c>
      <c r="S211" s="8">
        <f t="shared" si="78"/>
        <v>0</v>
      </c>
      <c r="T211" s="9">
        <f t="shared" si="79"/>
        <v>0</v>
      </c>
      <c r="U211" s="9">
        <f t="shared" si="80"/>
        <v>0</v>
      </c>
      <c r="V211" s="1">
        <f t="shared" si="72"/>
        <v>0</v>
      </c>
    </row>
    <row r="212" spans="1:22">
      <c r="A212" s="105">
        <v>2.1899999999999998E-4</v>
      </c>
      <c r="B212" s="7">
        <f t="shared" si="73"/>
        <v>2.1899999999999998E-4</v>
      </c>
      <c r="C212"/>
      <c r="D212"/>
      <c r="E212"/>
      <c r="F212" s="26">
        <f t="shared" si="74"/>
        <v>0</v>
      </c>
      <c r="G212" s="26">
        <f t="shared" si="62"/>
        <v>0</v>
      </c>
      <c r="H212" s="8">
        <f t="shared" si="63"/>
        <v>0</v>
      </c>
      <c r="I212" s="8">
        <f t="shared" si="64"/>
        <v>0</v>
      </c>
      <c r="J212" s="8">
        <f t="shared" si="65"/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8">
        <f t="shared" si="75"/>
        <v>0</v>
      </c>
      <c r="Q212" s="9">
        <f t="shared" si="76"/>
        <v>0</v>
      </c>
      <c r="R212" s="7">
        <f t="shared" si="77"/>
        <v>0</v>
      </c>
      <c r="S212" s="8">
        <f t="shared" si="78"/>
        <v>0</v>
      </c>
      <c r="T212" s="9">
        <f t="shared" si="79"/>
        <v>0</v>
      </c>
      <c r="U212" s="9">
        <f t="shared" si="80"/>
        <v>0</v>
      </c>
      <c r="V212" s="1">
        <f t="shared" si="72"/>
        <v>0</v>
      </c>
    </row>
    <row r="213" spans="1:22">
      <c r="A213" s="105">
        <v>2.1999999999999998E-4</v>
      </c>
      <c r="B213" s="7">
        <f t="shared" si="73"/>
        <v>6639.1186773001828</v>
      </c>
      <c r="C213" t="s">
        <v>63</v>
      </c>
      <c r="D213" t="s">
        <v>153</v>
      </c>
      <c r="E213" t="s">
        <v>118</v>
      </c>
      <c r="F213" s="26">
        <f t="shared" si="74"/>
        <v>1</v>
      </c>
      <c r="G213" s="26">
        <f t="shared" si="62"/>
        <v>1</v>
      </c>
      <c r="H213" s="8">
        <f t="shared" si="63"/>
        <v>6639.1184573001829</v>
      </c>
      <c r="I213" s="8">
        <f t="shared" si="64"/>
        <v>0</v>
      </c>
      <c r="J213" s="8">
        <f t="shared" si="65"/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8">
        <f t="shared" si="75"/>
        <v>0</v>
      </c>
      <c r="Q213" s="9">
        <f t="shared" si="76"/>
        <v>0</v>
      </c>
      <c r="R213" s="7">
        <f t="shared" si="77"/>
        <v>0</v>
      </c>
      <c r="S213" s="8">
        <f t="shared" si="78"/>
        <v>6639.1184573001829</v>
      </c>
      <c r="T213" s="9">
        <f t="shared" si="79"/>
        <v>0</v>
      </c>
      <c r="U213" s="9">
        <f t="shared" si="80"/>
        <v>0</v>
      </c>
      <c r="V213" s="1">
        <f t="shared" si="72"/>
        <v>6639.1184573001829</v>
      </c>
    </row>
    <row r="214" spans="1:22">
      <c r="A214" s="105">
        <v>2.2099999999999998E-4</v>
      </c>
      <c r="B214" s="7">
        <f t="shared" si="73"/>
        <v>19256.198568107433</v>
      </c>
      <c r="C214" t="s">
        <v>189</v>
      </c>
      <c r="D214" t="s">
        <v>153</v>
      </c>
      <c r="E214" t="s">
        <v>190</v>
      </c>
      <c r="F214" s="26">
        <f t="shared" si="74"/>
        <v>2</v>
      </c>
      <c r="G214" s="26">
        <f t="shared" si="62"/>
        <v>2</v>
      </c>
      <c r="H214" s="8">
        <f t="shared" si="63"/>
        <v>0</v>
      </c>
      <c r="I214" s="8">
        <f t="shared" si="64"/>
        <v>9256.1983471074363</v>
      </c>
      <c r="J214" s="8">
        <f t="shared" si="65"/>
        <v>10000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8">
        <f t="shared" si="75"/>
        <v>9256.1983471074363</v>
      </c>
      <c r="Q214" s="9">
        <f t="shared" si="76"/>
        <v>0</v>
      </c>
      <c r="R214" s="7">
        <f t="shared" si="77"/>
        <v>9256.1983471074363</v>
      </c>
      <c r="S214" s="8">
        <f t="shared" si="78"/>
        <v>10000</v>
      </c>
      <c r="T214" s="9">
        <f t="shared" si="79"/>
        <v>0</v>
      </c>
      <c r="U214" s="9">
        <f t="shared" si="80"/>
        <v>0</v>
      </c>
      <c r="V214" s="1">
        <f t="shared" si="72"/>
        <v>19256.198347107435</v>
      </c>
    </row>
    <row r="215" spans="1:22">
      <c r="A215" s="105">
        <v>2.22E-4</v>
      </c>
      <c r="B215" s="7">
        <f t="shared" si="73"/>
        <v>2.22E-4</v>
      </c>
      <c r="C215"/>
      <c r="D215"/>
      <c r="E215"/>
      <c r="F215" s="26">
        <f t="shared" si="74"/>
        <v>0</v>
      </c>
      <c r="G215" s="26">
        <f t="shared" si="62"/>
        <v>0</v>
      </c>
      <c r="H215" s="8">
        <f t="shared" si="63"/>
        <v>0</v>
      </c>
      <c r="I215" s="8">
        <f t="shared" si="64"/>
        <v>0</v>
      </c>
      <c r="J215" s="8">
        <f t="shared" si="65"/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8">
        <f t="shared" si="75"/>
        <v>0</v>
      </c>
      <c r="Q215" s="9">
        <f t="shared" si="76"/>
        <v>0</v>
      </c>
      <c r="R215" s="7">
        <f t="shared" si="77"/>
        <v>0</v>
      </c>
      <c r="S215" s="8">
        <f t="shared" si="78"/>
        <v>0</v>
      </c>
      <c r="T215" s="9">
        <f t="shared" si="79"/>
        <v>0</v>
      </c>
      <c r="U215" s="9">
        <f t="shared" si="80"/>
        <v>0</v>
      </c>
      <c r="V215" s="1">
        <f t="shared" si="72"/>
        <v>0</v>
      </c>
    </row>
    <row r="216" spans="1:22">
      <c r="A216" s="105">
        <v>2.23E-4</v>
      </c>
      <c r="B216" s="7">
        <f t="shared" si="73"/>
        <v>2.23E-4</v>
      </c>
      <c r="C216"/>
      <c r="D216"/>
      <c r="E216"/>
      <c r="F216" s="26">
        <f t="shared" si="74"/>
        <v>0</v>
      </c>
      <c r="G216" s="26">
        <f t="shared" si="62"/>
        <v>0</v>
      </c>
      <c r="H216" s="8">
        <f t="shared" si="63"/>
        <v>0</v>
      </c>
      <c r="I216" s="8">
        <f t="shared" si="64"/>
        <v>0</v>
      </c>
      <c r="J216" s="8">
        <f t="shared" si="65"/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8">
        <f t="shared" si="75"/>
        <v>0</v>
      </c>
      <c r="Q216" s="9">
        <f t="shared" si="76"/>
        <v>0</v>
      </c>
      <c r="R216" s="7">
        <f t="shared" si="77"/>
        <v>0</v>
      </c>
      <c r="S216" s="8">
        <f t="shared" si="78"/>
        <v>0</v>
      </c>
      <c r="T216" s="9">
        <f t="shared" si="79"/>
        <v>0</v>
      </c>
      <c r="U216" s="9">
        <f t="shared" si="80"/>
        <v>0</v>
      </c>
      <c r="V216" s="1">
        <f t="shared" si="72"/>
        <v>0</v>
      </c>
    </row>
    <row r="217" spans="1:22">
      <c r="A217" s="105">
        <v>2.24E-4</v>
      </c>
      <c r="B217" s="7">
        <f t="shared" si="73"/>
        <v>2.24E-4</v>
      </c>
      <c r="C217"/>
      <c r="D217"/>
      <c r="E217"/>
      <c r="F217" s="26">
        <f t="shared" si="74"/>
        <v>0</v>
      </c>
      <c r="G217" s="26">
        <f t="shared" si="62"/>
        <v>0</v>
      </c>
      <c r="H217" s="8">
        <f t="shared" si="63"/>
        <v>0</v>
      </c>
      <c r="I217" s="8">
        <f t="shared" si="64"/>
        <v>0</v>
      </c>
      <c r="J217" s="8">
        <f t="shared" si="65"/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8">
        <f t="shared" si="75"/>
        <v>0</v>
      </c>
      <c r="Q217" s="9">
        <f t="shared" si="76"/>
        <v>0</v>
      </c>
      <c r="R217" s="7">
        <f t="shared" si="77"/>
        <v>0</v>
      </c>
      <c r="S217" s="8">
        <f t="shared" si="78"/>
        <v>0</v>
      </c>
      <c r="T217" s="9">
        <f t="shared" si="79"/>
        <v>0</v>
      </c>
      <c r="U217" s="9">
        <f t="shared" si="80"/>
        <v>0</v>
      </c>
      <c r="V217" s="1">
        <f t="shared" si="72"/>
        <v>0</v>
      </c>
    </row>
    <row r="218" spans="1:22">
      <c r="A218" s="105">
        <v>2.2499999999999999E-4</v>
      </c>
      <c r="B218" s="7">
        <f t="shared" si="73"/>
        <v>2.2499999999999999E-4</v>
      </c>
      <c r="C218"/>
      <c r="D218"/>
      <c r="E218"/>
      <c r="F218" s="26">
        <f t="shared" si="74"/>
        <v>0</v>
      </c>
      <c r="G218" s="26">
        <f t="shared" si="62"/>
        <v>0</v>
      </c>
      <c r="H218" s="8">
        <f t="shared" si="63"/>
        <v>0</v>
      </c>
      <c r="I218" s="8">
        <f t="shared" si="64"/>
        <v>0</v>
      </c>
      <c r="J218" s="8">
        <f t="shared" si="65"/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8">
        <f t="shared" si="75"/>
        <v>0</v>
      </c>
      <c r="Q218" s="9">
        <f t="shared" si="76"/>
        <v>0</v>
      </c>
      <c r="R218" s="7">
        <f t="shared" si="77"/>
        <v>0</v>
      </c>
      <c r="S218" s="8">
        <f t="shared" si="78"/>
        <v>0</v>
      </c>
      <c r="T218" s="9">
        <f t="shared" si="79"/>
        <v>0</v>
      </c>
      <c r="U218" s="9">
        <f t="shared" si="80"/>
        <v>0</v>
      </c>
      <c r="V218" s="1">
        <f t="shared" si="72"/>
        <v>0</v>
      </c>
    </row>
    <row r="219" spans="1:22">
      <c r="A219" s="105">
        <v>2.2599999999999999E-4</v>
      </c>
      <c r="B219" s="7">
        <f t="shared" si="73"/>
        <v>8573.619857901771</v>
      </c>
      <c r="C219" t="s">
        <v>192</v>
      </c>
      <c r="D219" t="s">
        <v>153</v>
      </c>
      <c r="E219" t="s">
        <v>193</v>
      </c>
      <c r="F219" s="26">
        <f t="shared" si="74"/>
        <v>1</v>
      </c>
      <c r="G219" s="26">
        <f t="shared" si="62"/>
        <v>1</v>
      </c>
      <c r="H219" s="8">
        <f t="shared" si="63"/>
        <v>0</v>
      </c>
      <c r="I219" s="8">
        <f t="shared" si="64"/>
        <v>0</v>
      </c>
      <c r="J219" s="8">
        <f t="shared" si="65"/>
        <v>8573.6196319017708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8">
        <f t="shared" si="75"/>
        <v>0</v>
      </c>
      <c r="Q219" s="9">
        <f t="shared" si="76"/>
        <v>0</v>
      </c>
      <c r="R219" s="7">
        <f t="shared" si="77"/>
        <v>0</v>
      </c>
      <c r="S219" s="8">
        <f t="shared" si="78"/>
        <v>8573.6196319017708</v>
      </c>
      <c r="T219" s="9">
        <f t="shared" si="79"/>
        <v>0</v>
      </c>
      <c r="U219" s="9">
        <f t="shared" si="80"/>
        <v>0</v>
      </c>
      <c r="V219" s="1">
        <f t="shared" si="72"/>
        <v>8573.6196319017708</v>
      </c>
    </row>
    <row r="220" spans="1:22">
      <c r="A220" s="105">
        <v>2.2699999999999999E-4</v>
      </c>
      <c r="B220" s="7">
        <f t="shared" si="73"/>
        <v>2.2699999999999999E-4</v>
      </c>
      <c r="C220"/>
      <c r="D220"/>
      <c r="E220"/>
      <c r="F220" s="26">
        <f t="shared" si="74"/>
        <v>0</v>
      </c>
      <c r="G220" s="26">
        <f t="shared" si="62"/>
        <v>0</v>
      </c>
      <c r="H220" s="8">
        <f t="shared" si="63"/>
        <v>0</v>
      </c>
      <c r="I220" s="8">
        <f t="shared" si="64"/>
        <v>0</v>
      </c>
      <c r="J220" s="8">
        <f t="shared" si="65"/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8">
        <f t="shared" si="75"/>
        <v>0</v>
      </c>
      <c r="Q220" s="9">
        <f t="shared" si="76"/>
        <v>0</v>
      </c>
      <c r="R220" s="7">
        <f t="shared" si="77"/>
        <v>0</v>
      </c>
      <c r="S220" s="8">
        <f t="shared" si="78"/>
        <v>0</v>
      </c>
      <c r="T220" s="9">
        <f t="shared" si="79"/>
        <v>0</v>
      </c>
      <c r="U220" s="9">
        <f t="shared" si="80"/>
        <v>0</v>
      </c>
      <c r="V220" s="1">
        <f t="shared" si="72"/>
        <v>0</v>
      </c>
    </row>
    <row r="221" spans="1:22">
      <c r="A221" s="105">
        <v>2.2799999999999999E-4</v>
      </c>
      <c r="B221" s="7">
        <f t="shared" si="73"/>
        <v>8639.8765803956558</v>
      </c>
      <c r="C221" t="s">
        <v>195</v>
      </c>
      <c r="D221" t="s">
        <v>153</v>
      </c>
      <c r="E221" t="s">
        <v>196</v>
      </c>
      <c r="F221" s="26">
        <f t="shared" si="74"/>
        <v>1</v>
      </c>
      <c r="G221" s="26">
        <f t="shared" si="62"/>
        <v>1</v>
      </c>
      <c r="H221" s="8">
        <f t="shared" si="63"/>
        <v>0</v>
      </c>
      <c r="I221" s="8">
        <f t="shared" si="64"/>
        <v>0</v>
      </c>
      <c r="J221" s="8">
        <f t="shared" si="65"/>
        <v>8639.876352395655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8">
        <f t="shared" si="75"/>
        <v>0</v>
      </c>
      <c r="Q221" s="9">
        <f t="shared" si="76"/>
        <v>0</v>
      </c>
      <c r="R221" s="7">
        <f t="shared" si="77"/>
        <v>0</v>
      </c>
      <c r="S221" s="8">
        <f t="shared" si="78"/>
        <v>8639.876352395655</v>
      </c>
      <c r="T221" s="9">
        <f t="shared" si="79"/>
        <v>0</v>
      </c>
      <c r="U221" s="9">
        <f t="shared" si="80"/>
        <v>0</v>
      </c>
      <c r="V221" s="1">
        <f t="shared" si="72"/>
        <v>8639.876352395655</v>
      </c>
    </row>
    <row r="222" spans="1:22">
      <c r="A222" s="105">
        <v>2.2899999999999998E-4</v>
      </c>
      <c r="B222" s="7">
        <f t="shared" si="73"/>
        <v>2.2899999999999998E-4</v>
      </c>
      <c r="C222"/>
      <c r="D222"/>
      <c r="E222"/>
      <c r="F222" s="26">
        <f t="shared" si="74"/>
        <v>0</v>
      </c>
      <c r="G222" s="26">
        <f t="shared" si="62"/>
        <v>0</v>
      </c>
      <c r="H222" s="8">
        <f t="shared" si="63"/>
        <v>0</v>
      </c>
      <c r="I222" s="8">
        <f t="shared" si="64"/>
        <v>0</v>
      </c>
      <c r="J222" s="8">
        <f t="shared" si="65"/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8">
        <f t="shared" si="75"/>
        <v>0</v>
      </c>
      <c r="Q222" s="9">
        <f t="shared" si="76"/>
        <v>0</v>
      </c>
      <c r="R222" s="7">
        <f t="shared" si="77"/>
        <v>0</v>
      </c>
      <c r="S222" s="8">
        <f t="shared" si="78"/>
        <v>0</v>
      </c>
      <c r="T222" s="9">
        <f t="shared" si="79"/>
        <v>0</v>
      </c>
      <c r="U222" s="9">
        <f t="shared" si="80"/>
        <v>0</v>
      </c>
      <c r="V222" s="1">
        <f t="shared" si="72"/>
        <v>0</v>
      </c>
    </row>
    <row r="223" spans="1:22">
      <c r="A223" s="105">
        <v>2.2999999999999998E-4</v>
      </c>
      <c r="B223" s="7">
        <f t="shared" si="73"/>
        <v>2.2999999999999998E-4</v>
      </c>
      <c r="C223"/>
      <c r="D223"/>
      <c r="E223"/>
      <c r="F223" s="26">
        <f t="shared" si="74"/>
        <v>0</v>
      </c>
      <c r="G223" s="26">
        <f t="shared" si="62"/>
        <v>0</v>
      </c>
      <c r="H223" s="8">
        <f t="shared" si="63"/>
        <v>0</v>
      </c>
      <c r="I223" s="8">
        <f t="shared" si="64"/>
        <v>0</v>
      </c>
      <c r="J223" s="8">
        <f t="shared" si="65"/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8">
        <f t="shared" si="75"/>
        <v>0</v>
      </c>
      <c r="Q223" s="9">
        <f t="shared" si="76"/>
        <v>0</v>
      </c>
      <c r="R223" s="7">
        <f t="shared" si="77"/>
        <v>0</v>
      </c>
      <c r="S223" s="8">
        <f t="shared" si="78"/>
        <v>0</v>
      </c>
      <c r="T223" s="9">
        <f t="shared" si="79"/>
        <v>0</v>
      </c>
      <c r="U223" s="9">
        <f t="shared" si="80"/>
        <v>0</v>
      </c>
      <c r="V223" s="1">
        <f t="shared" si="72"/>
        <v>0</v>
      </c>
    </row>
    <row r="224" spans="1:22">
      <c r="A224" s="105">
        <v>2.3099999999999998E-4</v>
      </c>
      <c r="B224" s="7">
        <f t="shared" si="73"/>
        <v>9119.0866910325694</v>
      </c>
      <c r="C224" t="s">
        <v>198</v>
      </c>
      <c r="D224" t="s">
        <v>153</v>
      </c>
      <c r="E224" t="s">
        <v>199</v>
      </c>
      <c r="F224" s="26">
        <f t="shared" si="74"/>
        <v>1</v>
      </c>
      <c r="G224" s="26">
        <f t="shared" si="62"/>
        <v>1</v>
      </c>
      <c r="H224" s="8">
        <f t="shared" si="63"/>
        <v>0</v>
      </c>
      <c r="I224" s="8">
        <f t="shared" si="64"/>
        <v>0</v>
      </c>
      <c r="J224" s="8">
        <f t="shared" si="65"/>
        <v>9119.0864600325694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8">
        <f t="shared" si="75"/>
        <v>0</v>
      </c>
      <c r="Q224" s="9">
        <f t="shared" si="76"/>
        <v>0</v>
      </c>
      <c r="R224" s="7">
        <f t="shared" si="77"/>
        <v>0</v>
      </c>
      <c r="S224" s="8">
        <f t="shared" si="78"/>
        <v>9119.0864600325694</v>
      </c>
      <c r="T224" s="9">
        <f t="shared" si="79"/>
        <v>0</v>
      </c>
      <c r="U224" s="9">
        <f t="shared" si="80"/>
        <v>0</v>
      </c>
      <c r="V224" s="1">
        <f t="shared" si="72"/>
        <v>9119.0864600325694</v>
      </c>
    </row>
    <row r="225" spans="1:22">
      <c r="A225" s="105">
        <v>2.32E-4</v>
      </c>
      <c r="B225" s="7">
        <f t="shared" si="73"/>
        <v>2.32E-4</v>
      </c>
      <c r="C225"/>
      <c r="D225"/>
      <c r="E225"/>
      <c r="F225" s="26">
        <f t="shared" si="74"/>
        <v>0</v>
      </c>
      <c r="G225" s="26">
        <f t="shared" si="62"/>
        <v>0</v>
      </c>
      <c r="H225" s="8">
        <f t="shared" si="63"/>
        <v>0</v>
      </c>
      <c r="I225" s="8">
        <f t="shared" si="64"/>
        <v>0</v>
      </c>
      <c r="J225" s="8">
        <f t="shared" si="65"/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8">
        <f t="shared" si="75"/>
        <v>0</v>
      </c>
      <c r="Q225" s="9">
        <f t="shared" si="76"/>
        <v>0</v>
      </c>
      <c r="R225" s="7">
        <f t="shared" si="77"/>
        <v>0</v>
      </c>
      <c r="S225" s="8">
        <f t="shared" si="78"/>
        <v>0</v>
      </c>
      <c r="T225" s="9">
        <f t="shared" si="79"/>
        <v>0</v>
      </c>
      <c r="U225" s="9">
        <f t="shared" si="80"/>
        <v>0</v>
      </c>
      <c r="V225" s="1">
        <f t="shared" si="72"/>
        <v>0</v>
      </c>
    </row>
    <row r="226" spans="1:22">
      <c r="A226" s="105">
        <v>2.33E-4</v>
      </c>
      <c r="B226" s="7">
        <f t="shared" si="73"/>
        <v>17039.824815197233</v>
      </c>
      <c r="C226" t="s">
        <v>200</v>
      </c>
      <c r="D226" t="s">
        <v>153</v>
      </c>
      <c r="E226" t="s">
        <v>119</v>
      </c>
      <c r="F226" s="26">
        <f t="shared" si="74"/>
        <v>2</v>
      </c>
      <c r="G226" s="26">
        <f t="shared" si="62"/>
        <v>2</v>
      </c>
      <c r="H226" s="8">
        <f t="shared" si="63"/>
        <v>8426.5734265731971</v>
      </c>
      <c r="I226" s="8">
        <f t="shared" si="64"/>
        <v>0</v>
      </c>
      <c r="J226" s="8">
        <f t="shared" si="65"/>
        <v>8613.251155624037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8">
        <f t="shared" si="75"/>
        <v>8426.5734265731971</v>
      </c>
      <c r="Q226" s="9">
        <f t="shared" si="76"/>
        <v>0</v>
      </c>
      <c r="R226" s="7">
        <f t="shared" si="77"/>
        <v>8426.5734265731971</v>
      </c>
      <c r="S226" s="8">
        <f t="shared" si="78"/>
        <v>8613.251155624037</v>
      </c>
      <c r="T226" s="9">
        <f t="shared" si="79"/>
        <v>0</v>
      </c>
      <c r="U226" s="9">
        <f t="shared" si="80"/>
        <v>0</v>
      </c>
      <c r="V226" s="1">
        <f t="shared" si="72"/>
        <v>17039.824582197234</v>
      </c>
    </row>
    <row r="227" spans="1:22">
      <c r="A227" s="105">
        <v>2.34E-4</v>
      </c>
      <c r="B227" s="7">
        <f t="shared" si="73"/>
        <v>2.34E-4</v>
      </c>
      <c r="C227"/>
      <c r="D227"/>
      <c r="E227"/>
      <c r="F227" s="26">
        <f t="shared" si="74"/>
        <v>0</v>
      </c>
      <c r="G227" s="26">
        <f t="shared" si="62"/>
        <v>0</v>
      </c>
      <c r="H227" s="8">
        <f t="shared" si="63"/>
        <v>0</v>
      </c>
      <c r="I227" s="8">
        <f t="shared" si="64"/>
        <v>0</v>
      </c>
      <c r="J227" s="8">
        <f t="shared" si="65"/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8">
        <f t="shared" si="75"/>
        <v>0</v>
      </c>
      <c r="Q227" s="9">
        <f t="shared" si="76"/>
        <v>0</v>
      </c>
      <c r="R227" s="7">
        <f t="shared" si="77"/>
        <v>0</v>
      </c>
      <c r="S227" s="8">
        <f t="shared" si="78"/>
        <v>0</v>
      </c>
      <c r="T227" s="9">
        <f t="shared" si="79"/>
        <v>0</v>
      </c>
      <c r="U227" s="9">
        <f t="shared" si="80"/>
        <v>0</v>
      </c>
      <c r="V227" s="1">
        <f t="shared" si="72"/>
        <v>0</v>
      </c>
    </row>
    <row r="228" spans="1:22">
      <c r="A228" s="105">
        <v>2.3499999999999999E-4</v>
      </c>
      <c r="B228" s="7">
        <f t="shared" si="73"/>
        <v>9506.8029560883861</v>
      </c>
      <c r="C228" t="s">
        <v>201</v>
      </c>
      <c r="D228" t="s">
        <v>153</v>
      </c>
      <c r="E228" t="s">
        <v>202</v>
      </c>
      <c r="F228" s="26">
        <f t="shared" si="74"/>
        <v>1</v>
      </c>
      <c r="G228" s="26">
        <f t="shared" si="62"/>
        <v>1</v>
      </c>
      <c r="H228" s="8">
        <f t="shared" si="63"/>
        <v>0</v>
      </c>
      <c r="I228" s="8">
        <f t="shared" si="64"/>
        <v>0</v>
      </c>
      <c r="J228" s="8">
        <f t="shared" si="65"/>
        <v>9506.8027210883865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8">
        <f t="shared" si="75"/>
        <v>0</v>
      </c>
      <c r="Q228" s="9">
        <f t="shared" si="76"/>
        <v>0</v>
      </c>
      <c r="R228" s="7">
        <f t="shared" si="77"/>
        <v>0</v>
      </c>
      <c r="S228" s="8">
        <f t="shared" si="78"/>
        <v>9506.8027210883865</v>
      </c>
      <c r="T228" s="9">
        <f t="shared" si="79"/>
        <v>0</v>
      </c>
      <c r="U228" s="9">
        <f t="shared" si="80"/>
        <v>0</v>
      </c>
      <c r="V228" s="1">
        <f t="shared" si="72"/>
        <v>9506.8027210883865</v>
      </c>
    </row>
    <row r="229" spans="1:22">
      <c r="A229" s="105">
        <v>2.3599999999999999E-4</v>
      </c>
      <c r="B229" s="7">
        <f t="shared" si="73"/>
        <v>2.3599999999999999E-4</v>
      </c>
      <c r="F229" s="26">
        <f t="shared" si="74"/>
        <v>0</v>
      </c>
      <c r="G229" s="26">
        <f t="shared" si="62"/>
        <v>0</v>
      </c>
      <c r="H229" s="8">
        <f t="shared" si="63"/>
        <v>0</v>
      </c>
      <c r="I229" s="8">
        <f t="shared" si="64"/>
        <v>0</v>
      </c>
      <c r="J229" s="8">
        <f t="shared" si="65"/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8">
        <f t="shared" si="75"/>
        <v>0</v>
      </c>
      <c r="Q229" s="9">
        <f t="shared" si="76"/>
        <v>0</v>
      </c>
      <c r="R229" s="7">
        <f t="shared" si="77"/>
        <v>0</v>
      </c>
      <c r="S229" s="8">
        <f t="shared" si="78"/>
        <v>0</v>
      </c>
      <c r="T229" s="9">
        <f t="shared" si="79"/>
        <v>0</v>
      </c>
      <c r="U229" s="9">
        <f t="shared" si="80"/>
        <v>0</v>
      </c>
      <c r="V229" s="1">
        <f t="shared" si="72"/>
        <v>0</v>
      </c>
    </row>
    <row r="230" spans="1:22">
      <c r="A230" s="105">
        <v>2.3699999999999999E-4</v>
      </c>
      <c r="B230" s="7">
        <f t="shared" si="73"/>
        <v>2.3699999999999999E-4</v>
      </c>
      <c r="F230" s="26">
        <f t="shared" si="74"/>
        <v>0</v>
      </c>
      <c r="G230" s="26">
        <f t="shared" si="62"/>
        <v>0</v>
      </c>
      <c r="H230" s="8">
        <f t="shared" si="63"/>
        <v>0</v>
      </c>
      <c r="I230" s="8">
        <f t="shared" si="64"/>
        <v>0</v>
      </c>
      <c r="J230" s="8">
        <f t="shared" si="65"/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8">
        <f t="shared" si="75"/>
        <v>0</v>
      </c>
      <c r="Q230" s="9">
        <f t="shared" si="76"/>
        <v>0</v>
      </c>
      <c r="R230" s="7">
        <f t="shared" si="77"/>
        <v>0</v>
      </c>
      <c r="S230" s="8">
        <f t="shared" si="78"/>
        <v>0</v>
      </c>
      <c r="T230" s="9">
        <f t="shared" si="79"/>
        <v>0</v>
      </c>
      <c r="U230" s="9">
        <f t="shared" si="80"/>
        <v>0</v>
      </c>
      <c r="V230" s="1">
        <f t="shared" si="72"/>
        <v>0</v>
      </c>
    </row>
    <row r="231" spans="1:22">
      <c r="A231" s="105">
        <v>2.3799999999999998E-4</v>
      </c>
      <c r="B231" s="7">
        <f t="shared" ref="B231:B246" si="81">V231+A231</f>
        <v>2.3799999999999998E-4</v>
      </c>
      <c r="F231" s="26">
        <f t="shared" ref="F231:F246" si="82">COUNTIF(H231:O231,"&gt;1")</f>
        <v>0</v>
      </c>
      <c r="G231" s="26">
        <f t="shared" si="62"/>
        <v>0</v>
      </c>
      <c r="H231" s="8">
        <f t="shared" si="63"/>
        <v>0</v>
      </c>
      <c r="I231" s="8">
        <f t="shared" si="64"/>
        <v>0</v>
      </c>
      <c r="J231" s="8">
        <f t="shared" si="65"/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8">
        <f t="shared" ref="P231:P246" si="83">LARGE(H231:J231,2)</f>
        <v>0</v>
      </c>
      <c r="Q231" s="9">
        <f t="shared" ref="Q231:Q246" si="84">LARGE(K231:O231,3)</f>
        <v>0</v>
      </c>
      <c r="R231" s="7">
        <f t="shared" ref="R231:R246" si="85">LARGE(P231:Q231,1)</f>
        <v>0</v>
      </c>
      <c r="S231" s="8">
        <f t="shared" ref="S231:S246" si="86">LARGE(H231:J231,1)</f>
        <v>0</v>
      </c>
      <c r="T231" s="9">
        <f t="shared" ref="T231:T246" si="87">LARGE(K231:O231,1)</f>
        <v>0</v>
      </c>
      <c r="U231" s="9">
        <f t="shared" ref="U231:U246" si="88">LARGE(K231:O231,2)</f>
        <v>0</v>
      </c>
      <c r="V231" s="1">
        <f t="shared" si="72"/>
        <v>0</v>
      </c>
    </row>
    <row r="232" spans="1:22">
      <c r="A232" s="105">
        <v>2.3899999999999998E-4</v>
      </c>
      <c r="B232" s="7">
        <f t="shared" si="81"/>
        <v>2.3899999999999998E-4</v>
      </c>
      <c r="F232" s="26">
        <f t="shared" si="82"/>
        <v>0</v>
      </c>
      <c r="G232" s="26">
        <f t="shared" si="62"/>
        <v>0</v>
      </c>
      <c r="H232" s="8">
        <f t="shared" si="63"/>
        <v>0</v>
      </c>
      <c r="I232" s="8">
        <f t="shared" si="64"/>
        <v>0</v>
      </c>
      <c r="J232" s="8">
        <f t="shared" si="65"/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8">
        <f t="shared" si="83"/>
        <v>0</v>
      </c>
      <c r="Q232" s="9">
        <f t="shared" si="84"/>
        <v>0</v>
      </c>
      <c r="R232" s="7">
        <f t="shared" si="85"/>
        <v>0</v>
      </c>
      <c r="S232" s="8">
        <f t="shared" si="86"/>
        <v>0</v>
      </c>
      <c r="T232" s="9">
        <f t="shared" si="87"/>
        <v>0</v>
      </c>
      <c r="U232" s="9">
        <f t="shared" si="88"/>
        <v>0</v>
      </c>
      <c r="V232" s="1">
        <f t="shared" si="72"/>
        <v>0</v>
      </c>
    </row>
    <row r="233" spans="1:22">
      <c r="A233" s="105">
        <v>2.3999999999999998E-4</v>
      </c>
      <c r="B233" s="7">
        <f t="shared" si="81"/>
        <v>2.3999999999999998E-4</v>
      </c>
      <c r="F233" s="26">
        <f t="shared" si="82"/>
        <v>0</v>
      </c>
      <c r="G233" s="26">
        <f t="shared" si="62"/>
        <v>0</v>
      </c>
      <c r="H233" s="8">
        <f t="shared" si="63"/>
        <v>0</v>
      </c>
      <c r="I233" s="8">
        <f t="shared" si="64"/>
        <v>0</v>
      </c>
      <c r="J233" s="8">
        <f t="shared" si="65"/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8">
        <f t="shared" si="83"/>
        <v>0</v>
      </c>
      <c r="Q233" s="9">
        <f t="shared" si="84"/>
        <v>0</v>
      </c>
      <c r="R233" s="7">
        <f t="shared" si="85"/>
        <v>0</v>
      </c>
      <c r="S233" s="8">
        <f t="shared" si="86"/>
        <v>0</v>
      </c>
      <c r="T233" s="9">
        <f t="shared" si="87"/>
        <v>0</v>
      </c>
      <c r="U233" s="9">
        <f t="shared" si="88"/>
        <v>0</v>
      </c>
      <c r="V233" s="1">
        <f t="shared" si="72"/>
        <v>0</v>
      </c>
    </row>
    <row r="234" spans="1:22">
      <c r="A234" s="105">
        <v>2.4099999999999998E-4</v>
      </c>
      <c r="B234" s="7">
        <f t="shared" si="81"/>
        <v>2.4099999999999998E-4</v>
      </c>
      <c r="F234" s="26">
        <f t="shared" si="82"/>
        <v>0</v>
      </c>
      <c r="G234" s="26">
        <f t="shared" si="62"/>
        <v>0</v>
      </c>
      <c r="H234" s="8">
        <f t="shared" si="63"/>
        <v>0</v>
      </c>
      <c r="I234" s="8">
        <f t="shared" si="64"/>
        <v>0</v>
      </c>
      <c r="J234" s="8">
        <f t="shared" si="65"/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8">
        <f t="shared" si="83"/>
        <v>0</v>
      </c>
      <c r="Q234" s="9">
        <f t="shared" si="84"/>
        <v>0</v>
      </c>
      <c r="R234" s="7">
        <f t="shared" si="85"/>
        <v>0</v>
      </c>
      <c r="S234" s="8">
        <f t="shared" si="86"/>
        <v>0</v>
      </c>
      <c r="T234" s="9">
        <f t="shared" si="87"/>
        <v>0</v>
      </c>
      <c r="U234" s="9">
        <f t="shared" si="88"/>
        <v>0</v>
      </c>
      <c r="V234" s="1">
        <f t="shared" si="72"/>
        <v>0</v>
      </c>
    </row>
    <row r="235" spans="1:22">
      <c r="A235" s="105">
        <v>2.42E-4</v>
      </c>
      <c r="B235" s="7">
        <f t="shared" si="81"/>
        <v>2.42E-4</v>
      </c>
      <c r="F235" s="26">
        <f t="shared" si="82"/>
        <v>0</v>
      </c>
      <c r="G235" s="26">
        <f t="shared" si="62"/>
        <v>0</v>
      </c>
      <c r="H235" s="8">
        <f t="shared" si="63"/>
        <v>0</v>
      </c>
      <c r="I235" s="8">
        <f t="shared" si="64"/>
        <v>0</v>
      </c>
      <c r="J235" s="8">
        <f t="shared" si="65"/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8">
        <f t="shared" si="83"/>
        <v>0</v>
      </c>
      <c r="Q235" s="9">
        <f t="shared" si="84"/>
        <v>0</v>
      </c>
      <c r="R235" s="7">
        <f t="shared" si="85"/>
        <v>0</v>
      </c>
      <c r="S235" s="8">
        <f t="shared" si="86"/>
        <v>0</v>
      </c>
      <c r="T235" s="9">
        <f t="shared" si="87"/>
        <v>0</v>
      </c>
      <c r="U235" s="9">
        <f t="shared" si="88"/>
        <v>0</v>
      </c>
      <c r="V235" s="1">
        <f t="shared" si="72"/>
        <v>0</v>
      </c>
    </row>
    <row r="236" spans="1:22">
      <c r="A236" s="105">
        <v>2.43E-4</v>
      </c>
      <c r="B236" s="7">
        <f t="shared" si="81"/>
        <v>2.43E-4</v>
      </c>
      <c r="F236" s="26">
        <f t="shared" si="82"/>
        <v>0</v>
      </c>
      <c r="G236" s="26">
        <f t="shared" si="62"/>
        <v>0</v>
      </c>
      <c r="H236" s="8">
        <f t="shared" si="63"/>
        <v>0</v>
      </c>
      <c r="I236" s="8">
        <f t="shared" si="64"/>
        <v>0</v>
      </c>
      <c r="J236" s="8">
        <f t="shared" si="65"/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8">
        <f t="shared" si="83"/>
        <v>0</v>
      </c>
      <c r="Q236" s="9">
        <f t="shared" si="84"/>
        <v>0</v>
      </c>
      <c r="R236" s="7">
        <f t="shared" si="85"/>
        <v>0</v>
      </c>
      <c r="S236" s="8">
        <f t="shared" si="86"/>
        <v>0</v>
      </c>
      <c r="T236" s="9">
        <f t="shared" si="87"/>
        <v>0</v>
      </c>
      <c r="U236" s="9">
        <f t="shared" si="88"/>
        <v>0</v>
      </c>
      <c r="V236" s="1">
        <f t="shared" si="72"/>
        <v>0</v>
      </c>
    </row>
    <row r="237" spans="1:22">
      <c r="A237" s="105">
        <v>2.4399999999999999E-4</v>
      </c>
      <c r="B237" s="7">
        <f t="shared" si="81"/>
        <v>2.4399999999999999E-4</v>
      </c>
      <c r="F237" s="26">
        <f t="shared" si="82"/>
        <v>0</v>
      </c>
      <c r="G237" s="26">
        <f t="shared" si="62"/>
        <v>0</v>
      </c>
      <c r="H237" s="8">
        <f t="shared" si="63"/>
        <v>0</v>
      </c>
      <c r="I237" s="8">
        <f t="shared" si="64"/>
        <v>0</v>
      </c>
      <c r="J237" s="8">
        <f t="shared" si="65"/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8">
        <f t="shared" si="83"/>
        <v>0</v>
      </c>
      <c r="Q237" s="9">
        <f t="shared" si="84"/>
        <v>0</v>
      </c>
      <c r="R237" s="7">
        <f t="shared" si="85"/>
        <v>0</v>
      </c>
      <c r="S237" s="8">
        <f t="shared" si="86"/>
        <v>0</v>
      </c>
      <c r="T237" s="9">
        <f t="shared" si="87"/>
        <v>0</v>
      </c>
      <c r="U237" s="9">
        <f t="shared" si="88"/>
        <v>0</v>
      </c>
      <c r="V237" s="1">
        <f t="shared" si="72"/>
        <v>0</v>
      </c>
    </row>
    <row r="238" spans="1:22">
      <c r="A238" s="105">
        <v>2.4499999999999999E-4</v>
      </c>
      <c r="B238" s="7">
        <f t="shared" si="81"/>
        <v>2.4499999999999999E-4</v>
      </c>
      <c r="F238" s="26">
        <f t="shared" si="82"/>
        <v>0</v>
      </c>
      <c r="G238" s="26">
        <f t="shared" si="62"/>
        <v>0</v>
      </c>
      <c r="H238" s="8">
        <f t="shared" si="63"/>
        <v>0</v>
      </c>
      <c r="I238" s="8">
        <f t="shared" si="64"/>
        <v>0</v>
      </c>
      <c r="J238" s="8">
        <f t="shared" si="65"/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8">
        <f t="shared" si="83"/>
        <v>0</v>
      </c>
      <c r="Q238" s="9">
        <f t="shared" si="84"/>
        <v>0</v>
      </c>
      <c r="R238" s="7">
        <f t="shared" si="85"/>
        <v>0</v>
      </c>
      <c r="S238" s="8">
        <f t="shared" si="86"/>
        <v>0</v>
      </c>
      <c r="T238" s="9">
        <f t="shared" si="87"/>
        <v>0</v>
      </c>
      <c r="U238" s="9">
        <f t="shared" si="88"/>
        <v>0</v>
      </c>
      <c r="V238" s="1">
        <f t="shared" si="72"/>
        <v>0</v>
      </c>
    </row>
    <row r="239" spans="1:22">
      <c r="A239" s="105">
        <v>2.4600000000000002E-4</v>
      </c>
      <c r="B239" s="7">
        <f t="shared" si="81"/>
        <v>2.4600000000000002E-4</v>
      </c>
      <c r="F239" s="26">
        <f t="shared" si="82"/>
        <v>0</v>
      </c>
      <c r="G239" s="26">
        <f t="shared" si="62"/>
        <v>0</v>
      </c>
      <c r="H239" s="8">
        <f t="shared" si="63"/>
        <v>0</v>
      </c>
      <c r="I239" s="8">
        <f t="shared" si="64"/>
        <v>0</v>
      </c>
      <c r="J239" s="8">
        <f t="shared" si="65"/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8">
        <f t="shared" si="83"/>
        <v>0</v>
      </c>
      <c r="Q239" s="9">
        <f t="shared" si="84"/>
        <v>0</v>
      </c>
      <c r="R239" s="7">
        <f t="shared" si="85"/>
        <v>0</v>
      </c>
      <c r="S239" s="8">
        <f t="shared" si="86"/>
        <v>0</v>
      </c>
      <c r="T239" s="9">
        <f t="shared" si="87"/>
        <v>0</v>
      </c>
      <c r="U239" s="9">
        <f t="shared" si="88"/>
        <v>0</v>
      </c>
      <c r="V239" s="1">
        <f t="shared" si="72"/>
        <v>0</v>
      </c>
    </row>
    <row r="240" spans="1:22">
      <c r="A240" s="105">
        <v>2.4699999999999999E-4</v>
      </c>
      <c r="B240" s="7">
        <f t="shared" si="81"/>
        <v>2.4699999999999999E-4</v>
      </c>
      <c r="F240" s="26">
        <f t="shared" si="82"/>
        <v>0</v>
      </c>
      <c r="G240" s="26">
        <f t="shared" si="62"/>
        <v>0</v>
      </c>
      <c r="H240" s="8">
        <f t="shared" si="63"/>
        <v>0</v>
      </c>
      <c r="I240" s="8">
        <f t="shared" si="64"/>
        <v>0</v>
      </c>
      <c r="J240" s="8">
        <f t="shared" si="65"/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8">
        <f t="shared" si="83"/>
        <v>0</v>
      </c>
      <c r="Q240" s="9">
        <f t="shared" si="84"/>
        <v>0</v>
      </c>
      <c r="R240" s="7">
        <f t="shared" si="85"/>
        <v>0</v>
      </c>
      <c r="S240" s="8">
        <f t="shared" si="86"/>
        <v>0</v>
      </c>
      <c r="T240" s="9">
        <f t="shared" si="87"/>
        <v>0</v>
      </c>
      <c r="U240" s="9">
        <f t="shared" si="88"/>
        <v>0</v>
      </c>
      <c r="V240" s="1">
        <f t="shared" si="72"/>
        <v>0</v>
      </c>
    </row>
    <row r="241" spans="1:33">
      <c r="A241" s="105">
        <v>2.4800000000000001E-4</v>
      </c>
      <c r="B241" s="7">
        <f t="shared" si="81"/>
        <v>2.4800000000000001E-4</v>
      </c>
      <c r="F241" s="26">
        <f t="shared" si="82"/>
        <v>0</v>
      </c>
      <c r="G241" s="26">
        <f t="shared" si="62"/>
        <v>0</v>
      </c>
      <c r="H241" s="8">
        <f t="shared" si="63"/>
        <v>0</v>
      </c>
      <c r="I241" s="8">
        <f t="shared" si="64"/>
        <v>0</v>
      </c>
      <c r="J241" s="8">
        <f t="shared" si="65"/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8">
        <f t="shared" si="83"/>
        <v>0</v>
      </c>
      <c r="Q241" s="9">
        <f t="shared" si="84"/>
        <v>0</v>
      </c>
      <c r="R241" s="7">
        <f t="shared" si="85"/>
        <v>0</v>
      </c>
      <c r="S241" s="8">
        <f t="shared" si="86"/>
        <v>0</v>
      </c>
      <c r="T241" s="9">
        <f t="shared" si="87"/>
        <v>0</v>
      </c>
      <c r="U241" s="9">
        <f t="shared" si="88"/>
        <v>0</v>
      </c>
      <c r="V241" s="1">
        <f t="shared" si="72"/>
        <v>0</v>
      </c>
    </row>
    <row r="242" spans="1:33">
      <c r="A242" s="105">
        <v>2.4899999999999998E-4</v>
      </c>
      <c r="B242" s="7">
        <f t="shared" si="81"/>
        <v>2.4899999999999998E-4</v>
      </c>
      <c r="F242" s="26">
        <f t="shared" si="82"/>
        <v>0</v>
      </c>
      <c r="G242" s="26">
        <f t="shared" si="62"/>
        <v>0</v>
      </c>
      <c r="H242" s="8">
        <f t="shared" si="63"/>
        <v>0</v>
      </c>
      <c r="I242" s="8">
        <f t="shared" si="64"/>
        <v>0</v>
      </c>
      <c r="J242" s="8">
        <f t="shared" si="65"/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8">
        <f t="shared" si="83"/>
        <v>0</v>
      </c>
      <c r="Q242" s="9">
        <f t="shared" si="84"/>
        <v>0</v>
      </c>
      <c r="R242" s="7">
        <f t="shared" si="85"/>
        <v>0</v>
      </c>
      <c r="S242" s="8">
        <f t="shared" si="86"/>
        <v>0</v>
      </c>
      <c r="T242" s="9">
        <f t="shared" si="87"/>
        <v>0</v>
      </c>
      <c r="U242" s="9">
        <f t="shared" si="88"/>
        <v>0</v>
      </c>
      <c r="V242" s="1">
        <f t="shared" si="72"/>
        <v>0</v>
      </c>
    </row>
    <row r="243" spans="1:33">
      <c r="A243" s="105">
        <v>2.5000000000000001E-4</v>
      </c>
      <c r="B243" s="7">
        <f t="shared" si="81"/>
        <v>2.5000000000000001E-4</v>
      </c>
      <c r="F243" s="26">
        <f t="shared" si="82"/>
        <v>0</v>
      </c>
      <c r="G243" s="26">
        <f t="shared" si="62"/>
        <v>0</v>
      </c>
      <c r="H243" s="8">
        <f t="shared" si="63"/>
        <v>0</v>
      </c>
      <c r="I243" s="8">
        <f t="shared" si="64"/>
        <v>0</v>
      </c>
      <c r="J243" s="8">
        <f t="shared" si="65"/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8">
        <f t="shared" si="83"/>
        <v>0</v>
      </c>
      <c r="Q243" s="9">
        <f t="shared" si="84"/>
        <v>0</v>
      </c>
      <c r="R243" s="7">
        <f t="shared" si="85"/>
        <v>0</v>
      </c>
      <c r="S243" s="8">
        <f t="shared" si="86"/>
        <v>0</v>
      </c>
      <c r="T243" s="9">
        <f t="shared" si="87"/>
        <v>0</v>
      </c>
      <c r="U243" s="9">
        <f t="shared" si="88"/>
        <v>0</v>
      </c>
      <c r="V243" s="1">
        <f t="shared" si="72"/>
        <v>0</v>
      </c>
    </row>
    <row r="244" spans="1:33">
      <c r="A244" s="105">
        <v>2.5099999999999998E-4</v>
      </c>
      <c r="B244" s="7">
        <f t="shared" si="81"/>
        <v>2.5099999999999998E-4</v>
      </c>
      <c r="F244" s="26">
        <f t="shared" si="82"/>
        <v>0</v>
      </c>
      <c r="G244" s="26">
        <f t="shared" si="62"/>
        <v>0</v>
      </c>
      <c r="H244" s="8">
        <f t="shared" si="63"/>
        <v>0</v>
      </c>
      <c r="I244" s="8">
        <f t="shared" si="64"/>
        <v>0</v>
      </c>
      <c r="J244" s="8">
        <f t="shared" si="65"/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8">
        <f t="shared" si="83"/>
        <v>0</v>
      </c>
      <c r="Q244" s="9">
        <f t="shared" si="84"/>
        <v>0</v>
      </c>
      <c r="R244" s="7">
        <f t="shared" si="85"/>
        <v>0</v>
      </c>
      <c r="S244" s="8">
        <f t="shared" si="86"/>
        <v>0</v>
      </c>
      <c r="T244" s="9">
        <f t="shared" si="87"/>
        <v>0</v>
      </c>
      <c r="U244" s="9">
        <f t="shared" si="88"/>
        <v>0</v>
      </c>
      <c r="V244" s="1">
        <f t="shared" si="72"/>
        <v>0</v>
      </c>
    </row>
    <row r="245" spans="1:33">
      <c r="A245" s="105">
        <v>2.52E-4</v>
      </c>
      <c r="B245" s="7">
        <f t="shared" si="81"/>
        <v>2.52E-4</v>
      </c>
      <c r="F245" s="26">
        <f t="shared" si="82"/>
        <v>0</v>
      </c>
      <c r="G245" s="26">
        <f t="shared" si="62"/>
        <v>0</v>
      </c>
      <c r="H245" s="8">
        <f t="shared" si="63"/>
        <v>0</v>
      </c>
      <c r="I245" s="8">
        <f t="shared" si="64"/>
        <v>0</v>
      </c>
      <c r="J245" s="8">
        <f t="shared" si="65"/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8">
        <f t="shared" si="83"/>
        <v>0</v>
      </c>
      <c r="Q245" s="9">
        <f t="shared" si="84"/>
        <v>0</v>
      </c>
      <c r="R245" s="7">
        <f t="shared" si="85"/>
        <v>0</v>
      </c>
      <c r="S245" s="8">
        <f t="shared" si="86"/>
        <v>0</v>
      </c>
      <c r="T245" s="9">
        <f t="shared" si="87"/>
        <v>0</v>
      </c>
      <c r="U245" s="9">
        <f t="shared" si="88"/>
        <v>0</v>
      </c>
      <c r="V245" s="1">
        <f t="shared" si="72"/>
        <v>0</v>
      </c>
    </row>
    <row r="246" spans="1:33">
      <c r="A246" s="105">
        <v>2.5300000000000002E-4</v>
      </c>
      <c r="B246" s="7">
        <f t="shared" si="81"/>
        <v>2.5300000000000002E-4</v>
      </c>
      <c r="F246" s="26">
        <f t="shared" si="82"/>
        <v>0</v>
      </c>
      <c r="G246" s="26">
        <f t="shared" si="62"/>
        <v>0</v>
      </c>
      <c r="H246" s="8">
        <f t="shared" si="63"/>
        <v>0</v>
      </c>
      <c r="I246" s="8">
        <f t="shared" si="64"/>
        <v>0</v>
      </c>
      <c r="J246" s="8">
        <f t="shared" si="65"/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8">
        <f t="shared" si="83"/>
        <v>0</v>
      </c>
      <c r="Q246" s="9">
        <f t="shared" si="84"/>
        <v>0</v>
      </c>
      <c r="R246" s="7">
        <f t="shared" si="85"/>
        <v>0</v>
      </c>
      <c r="S246" s="8">
        <f t="shared" si="86"/>
        <v>0</v>
      </c>
      <c r="T246" s="9">
        <f t="shared" si="87"/>
        <v>0</v>
      </c>
      <c r="U246" s="9">
        <f t="shared" si="88"/>
        <v>0</v>
      </c>
      <c r="V246" s="1">
        <f t="shared" si="72"/>
        <v>0</v>
      </c>
    </row>
    <row r="247" spans="1:33" s="101" customFormat="1">
      <c r="A247" s="105">
        <v>2.5399999999999999E-4</v>
      </c>
      <c r="F247" s="102"/>
      <c r="G247" s="102"/>
      <c r="K247" s="9">
        <v>0</v>
      </c>
      <c r="L247" s="9">
        <v>0</v>
      </c>
      <c r="M247" s="9">
        <v>0</v>
      </c>
      <c r="N247" s="9">
        <v>0</v>
      </c>
      <c r="O247" s="9">
        <v>0</v>
      </c>
      <c r="V247" s="103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</row>
    <row r="248" spans="1:33" s="22" customFormat="1">
      <c r="A248" s="105">
        <v>2.5500000000000002E-4</v>
      </c>
      <c r="C248" s="23" t="s">
        <v>101</v>
      </c>
      <c r="D248" s="23"/>
      <c r="E248" s="23"/>
      <c r="F248" s="25"/>
      <c r="G248" s="25"/>
      <c r="K248" s="9">
        <v>0</v>
      </c>
      <c r="L248" s="9">
        <v>0</v>
      </c>
      <c r="M248" s="9">
        <v>0</v>
      </c>
      <c r="N248" s="9">
        <v>0</v>
      </c>
      <c r="O248" s="9">
        <v>0</v>
      </c>
    </row>
    <row r="249" spans="1:33">
      <c r="A249" s="105">
        <v>2.5599999999999999E-4</v>
      </c>
      <c r="B249" s="7">
        <f t="shared" ref="B249:B280" si="89">V249+A249</f>
        <v>8065.4764464762202</v>
      </c>
      <c r="C249" t="s">
        <v>204</v>
      </c>
      <c r="D249" t="s">
        <v>203</v>
      </c>
      <c r="E249" t="s">
        <v>157</v>
      </c>
      <c r="F249" s="26">
        <f t="shared" ref="F249:F280" si="90">COUNTIF(H249:O249,"&gt;1")</f>
        <v>1</v>
      </c>
      <c r="G249" s="26">
        <f t="shared" ref="G249:G328" si="91">COUNTIF(R249:U249,"&gt;1")</f>
        <v>1</v>
      </c>
      <c r="H249" s="8">
        <f t="shared" ref="H249:H328" si="92">IF(ISERROR(VLOOKUP($C249,Aqua2,5,FALSE)),0,(VLOOKUP($C249,Aqua2,5,FALSE)))</f>
        <v>0</v>
      </c>
      <c r="I249" s="8">
        <f t="shared" ref="I249:I328" si="93">IF(ISERROR(VLOOKUP($C249,Aqua3,5,FALSE)),0,(VLOOKUP($C249,Aqua3,5,FALSE)))</f>
        <v>0</v>
      </c>
      <c r="J249" s="8">
        <f t="shared" ref="J249:J328" si="94">IF(ISERROR(VLOOKUP($C249,Aqua4,5,FALSE)),0,(VLOOKUP($C249,Aqua4,5,FALSE)))</f>
        <v>8065.4761904762199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8">
        <f t="shared" ref="P249:P280" si="95">LARGE(H249:J249,2)</f>
        <v>0</v>
      </c>
      <c r="Q249" s="9">
        <f t="shared" ref="Q249:Q280" si="96">LARGE(K249:O249,3)</f>
        <v>0</v>
      </c>
      <c r="R249" s="7">
        <f t="shared" ref="R249:R280" si="97">LARGE(P249:Q249,1)</f>
        <v>0</v>
      </c>
      <c r="S249" s="8">
        <f t="shared" ref="S249:S280" si="98">LARGE(H249:J249,1)</f>
        <v>8065.4761904762199</v>
      </c>
      <c r="T249" s="9">
        <f t="shared" ref="T249:T280" si="99">LARGE(K249:O249,1)</f>
        <v>0</v>
      </c>
      <c r="U249" s="9">
        <f t="shared" ref="U249:U280" si="100">LARGE(K249:O249,2)</f>
        <v>0</v>
      </c>
      <c r="V249" s="1">
        <f t="shared" ref="V249:V328" si="101">SUM(R249:U249)</f>
        <v>8065.4761904762199</v>
      </c>
    </row>
    <row r="250" spans="1:33">
      <c r="A250" s="105">
        <v>2.5700000000000001E-4</v>
      </c>
      <c r="B250" s="7">
        <f t="shared" si="89"/>
        <v>8065.4764474762196</v>
      </c>
      <c r="C250" t="s">
        <v>204</v>
      </c>
      <c r="D250" t="s">
        <v>203</v>
      </c>
      <c r="E250" t="s">
        <v>202</v>
      </c>
      <c r="F250" s="26">
        <f t="shared" si="90"/>
        <v>1</v>
      </c>
      <c r="G250" s="26">
        <f t="shared" si="91"/>
        <v>1</v>
      </c>
      <c r="H250" s="8">
        <f t="shared" si="92"/>
        <v>0</v>
      </c>
      <c r="I250" s="8">
        <f t="shared" si="93"/>
        <v>0</v>
      </c>
      <c r="J250" s="8">
        <f t="shared" si="94"/>
        <v>8065.4761904762199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8">
        <f t="shared" si="95"/>
        <v>0</v>
      </c>
      <c r="Q250" s="9">
        <f t="shared" si="96"/>
        <v>0</v>
      </c>
      <c r="R250" s="7">
        <f t="shared" si="97"/>
        <v>0</v>
      </c>
      <c r="S250" s="8">
        <f t="shared" si="98"/>
        <v>8065.4761904762199</v>
      </c>
      <c r="T250" s="9">
        <f t="shared" si="99"/>
        <v>0</v>
      </c>
      <c r="U250" s="9">
        <f t="shared" si="100"/>
        <v>0</v>
      </c>
      <c r="V250" s="1">
        <f t="shared" si="101"/>
        <v>8065.4761904762199</v>
      </c>
    </row>
    <row r="251" spans="1:33">
      <c r="A251" s="105">
        <v>2.5800000000000004E-4</v>
      </c>
      <c r="B251" s="7">
        <f t="shared" si="89"/>
        <v>2.5800000000000004E-4</v>
      </c>
      <c r="C251"/>
      <c r="D251"/>
      <c r="E251"/>
      <c r="F251" s="26">
        <f t="shared" si="90"/>
        <v>0</v>
      </c>
      <c r="G251" s="26">
        <f t="shared" si="91"/>
        <v>0</v>
      </c>
      <c r="H251" s="8">
        <f t="shared" si="92"/>
        <v>0</v>
      </c>
      <c r="I251" s="8">
        <f t="shared" si="93"/>
        <v>0</v>
      </c>
      <c r="J251" s="8">
        <f t="shared" si="94"/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8">
        <f t="shared" si="95"/>
        <v>0</v>
      </c>
      <c r="Q251" s="9">
        <f t="shared" si="96"/>
        <v>0</v>
      </c>
      <c r="R251" s="7">
        <f t="shared" si="97"/>
        <v>0</v>
      </c>
      <c r="S251" s="8">
        <f t="shared" si="98"/>
        <v>0</v>
      </c>
      <c r="T251" s="9">
        <f t="shared" si="99"/>
        <v>0</v>
      </c>
      <c r="U251" s="9">
        <f t="shared" si="100"/>
        <v>0</v>
      </c>
      <c r="V251" s="1">
        <f t="shared" si="101"/>
        <v>0</v>
      </c>
    </row>
    <row r="252" spans="1:33">
      <c r="A252" s="105">
        <v>2.5900000000000001E-4</v>
      </c>
      <c r="B252" s="7">
        <f t="shared" si="89"/>
        <v>2.5900000000000001E-4</v>
      </c>
      <c r="C252"/>
      <c r="D252"/>
      <c r="E252"/>
      <c r="F252" s="26">
        <f t="shared" si="90"/>
        <v>0</v>
      </c>
      <c r="G252" s="26">
        <f t="shared" si="91"/>
        <v>0</v>
      </c>
      <c r="H252" s="8">
        <f t="shared" si="92"/>
        <v>0</v>
      </c>
      <c r="I252" s="8">
        <f t="shared" si="93"/>
        <v>0</v>
      </c>
      <c r="J252" s="8">
        <f t="shared" si="94"/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8">
        <f t="shared" si="95"/>
        <v>0</v>
      </c>
      <c r="Q252" s="9">
        <f t="shared" si="96"/>
        <v>0</v>
      </c>
      <c r="R252" s="7">
        <f t="shared" si="97"/>
        <v>0</v>
      </c>
      <c r="S252" s="8">
        <f t="shared" si="98"/>
        <v>0</v>
      </c>
      <c r="T252" s="9">
        <f t="shared" si="99"/>
        <v>0</v>
      </c>
      <c r="U252" s="9">
        <f t="shared" si="100"/>
        <v>0</v>
      </c>
      <c r="V252" s="1">
        <f t="shared" si="101"/>
        <v>0</v>
      </c>
    </row>
    <row r="253" spans="1:33">
      <c r="A253" s="105">
        <v>2.6000000000000003E-4</v>
      </c>
      <c r="B253" s="7">
        <f t="shared" si="89"/>
        <v>2.6000000000000003E-4</v>
      </c>
      <c r="C253"/>
      <c r="D253"/>
      <c r="E253"/>
      <c r="F253" s="26">
        <f t="shared" si="90"/>
        <v>0</v>
      </c>
      <c r="G253" s="26">
        <f t="shared" si="91"/>
        <v>0</v>
      </c>
      <c r="H253" s="8">
        <f t="shared" si="92"/>
        <v>0</v>
      </c>
      <c r="I253" s="8">
        <f t="shared" si="93"/>
        <v>0</v>
      </c>
      <c r="J253" s="8">
        <f t="shared" si="94"/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8">
        <f t="shared" si="95"/>
        <v>0</v>
      </c>
      <c r="Q253" s="9">
        <f t="shared" si="96"/>
        <v>0</v>
      </c>
      <c r="R253" s="7">
        <f t="shared" si="97"/>
        <v>0</v>
      </c>
      <c r="S253" s="8">
        <f t="shared" si="98"/>
        <v>0</v>
      </c>
      <c r="T253" s="9">
        <f t="shared" si="99"/>
        <v>0</v>
      </c>
      <c r="U253" s="9">
        <f t="shared" si="100"/>
        <v>0</v>
      </c>
      <c r="V253" s="1">
        <f t="shared" si="101"/>
        <v>0</v>
      </c>
    </row>
    <row r="254" spans="1:33">
      <c r="A254" s="105">
        <v>2.61E-4</v>
      </c>
      <c r="B254" s="7">
        <f t="shared" si="89"/>
        <v>9006.0854536977677</v>
      </c>
      <c r="C254" t="s">
        <v>206</v>
      </c>
      <c r="D254" t="s">
        <v>203</v>
      </c>
      <c r="E254" t="s">
        <v>207</v>
      </c>
      <c r="F254" s="26">
        <f t="shared" si="90"/>
        <v>1</v>
      </c>
      <c r="G254" s="26">
        <f t="shared" si="91"/>
        <v>1</v>
      </c>
      <c r="H254" s="8">
        <f t="shared" si="92"/>
        <v>0</v>
      </c>
      <c r="I254" s="8">
        <f t="shared" si="93"/>
        <v>9006.0851926977684</v>
      </c>
      <c r="J254" s="8">
        <f t="shared" si="94"/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8">
        <f t="shared" si="95"/>
        <v>0</v>
      </c>
      <c r="Q254" s="9">
        <f t="shared" si="96"/>
        <v>0</v>
      </c>
      <c r="R254" s="7">
        <f t="shared" si="97"/>
        <v>0</v>
      </c>
      <c r="S254" s="8">
        <f t="shared" si="98"/>
        <v>9006.0851926977684</v>
      </c>
      <c r="T254" s="9">
        <f t="shared" si="99"/>
        <v>0</v>
      </c>
      <c r="U254" s="9">
        <f t="shared" si="100"/>
        <v>0</v>
      </c>
      <c r="V254" s="1">
        <f t="shared" si="101"/>
        <v>9006.0851926977684</v>
      </c>
    </row>
    <row r="255" spans="1:33">
      <c r="A255" s="105">
        <v>2.6200000000000003E-4</v>
      </c>
      <c r="B255" s="7">
        <f t="shared" si="89"/>
        <v>2.6200000000000003E-4</v>
      </c>
      <c r="C255"/>
      <c r="D255"/>
      <c r="E255"/>
      <c r="F255" s="26">
        <f t="shared" si="90"/>
        <v>0</v>
      </c>
      <c r="G255" s="26">
        <f t="shared" si="91"/>
        <v>0</v>
      </c>
      <c r="H255" s="8">
        <f t="shared" si="92"/>
        <v>0</v>
      </c>
      <c r="I255" s="8">
        <f t="shared" si="93"/>
        <v>0</v>
      </c>
      <c r="J255" s="8">
        <f t="shared" si="94"/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8">
        <f t="shared" si="95"/>
        <v>0</v>
      </c>
      <c r="Q255" s="9">
        <f t="shared" si="96"/>
        <v>0</v>
      </c>
      <c r="R255" s="7">
        <f t="shared" si="97"/>
        <v>0</v>
      </c>
      <c r="S255" s="8">
        <f t="shared" si="98"/>
        <v>0</v>
      </c>
      <c r="T255" s="9">
        <f t="shared" si="99"/>
        <v>0</v>
      </c>
      <c r="U255" s="9">
        <f t="shared" si="100"/>
        <v>0</v>
      </c>
      <c r="V255" s="1">
        <f t="shared" si="101"/>
        <v>0</v>
      </c>
    </row>
    <row r="256" spans="1:33">
      <c r="A256" s="105">
        <v>2.63E-4</v>
      </c>
      <c r="B256" s="7">
        <f t="shared" si="89"/>
        <v>7655.1726767930995</v>
      </c>
      <c r="C256" t="s">
        <v>210</v>
      </c>
      <c r="D256" t="s">
        <v>203</v>
      </c>
      <c r="E256" t="s">
        <v>211</v>
      </c>
      <c r="F256" s="26">
        <f t="shared" si="90"/>
        <v>1</v>
      </c>
      <c r="G256" s="26">
        <f t="shared" si="91"/>
        <v>1</v>
      </c>
      <c r="H256" s="8">
        <f t="shared" si="92"/>
        <v>0</v>
      </c>
      <c r="I256" s="8">
        <f t="shared" si="93"/>
        <v>7655.1724137930996</v>
      </c>
      <c r="J256" s="8">
        <f t="shared" si="94"/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8">
        <f t="shared" si="95"/>
        <v>0</v>
      </c>
      <c r="Q256" s="9">
        <f t="shared" si="96"/>
        <v>0</v>
      </c>
      <c r="R256" s="7">
        <f t="shared" si="97"/>
        <v>0</v>
      </c>
      <c r="S256" s="8">
        <f t="shared" si="98"/>
        <v>7655.1724137930996</v>
      </c>
      <c r="T256" s="9">
        <f t="shared" si="99"/>
        <v>0</v>
      </c>
      <c r="U256" s="9">
        <f t="shared" si="100"/>
        <v>0</v>
      </c>
      <c r="V256" s="1">
        <f t="shared" si="101"/>
        <v>7655.1724137930996</v>
      </c>
    </row>
    <row r="257" spans="1:22">
      <c r="A257" s="105">
        <v>2.6400000000000002E-4</v>
      </c>
      <c r="B257" s="7">
        <f t="shared" si="89"/>
        <v>2.6400000000000002E-4</v>
      </c>
      <c r="C257"/>
      <c r="D257"/>
      <c r="E257"/>
      <c r="F257" s="26">
        <f t="shared" si="90"/>
        <v>0</v>
      </c>
      <c r="G257" s="26">
        <f t="shared" si="91"/>
        <v>0</v>
      </c>
      <c r="H257" s="8">
        <f t="shared" si="92"/>
        <v>0</v>
      </c>
      <c r="I257" s="8">
        <f t="shared" si="93"/>
        <v>0</v>
      </c>
      <c r="J257" s="8">
        <f t="shared" si="94"/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8">
        <f t="shared" si="95"/>
        <v>0</v>
      </c>
      <c r="Q257" s="9">
        <f t="shared" si="96"/>
        <v>0</v>
      </c>
      <c r="R257" s="7">
        <f t="shared" si="97"/>
        <v>0</v>
      </c>
      <c r="S257" s="8">
        <f t="shared" si="98"/>
        <v>0</v>
      </c>
      <c r="T257" s="9">
        <f t="shared" si="99"/>
        <v>0</v>
      </c>
      <c r="U257" s="9">
        <f t="shared" si="100"/>
        <v>0</v>
      </c>
      <c r="V257" s="1">
        <f t="shared" si="101"/>
        <v>0</v>
      </c>
    </row>
    <row r="258" spans="1:22">
      <c r="A258" s="105">
        <v>2.6499999999999999E-4</v>
      </c>
      <c r="B258" s="7">
        <f t="shared" si="89"/>
        <v>2.6499999999999999E-4</v>
      </c>
      <c r="C258"/>
      <c r="D258"/>
      <c r="E258"/>
      <c r="F258" s="26">
        <f t="shared" si="90"/>
        <v>0</v>
      </c>
      <c r="G258" s="26">
        <f t="shared" si="91"/>
        <v>0</v>
      </c>
      <c r="H258" s="8">
        <f t="shared" si="92"/>
        <v>0</v>
      </c>
      <c r="I258" s="8">
        <f t="shared" si="93"/>
        <v>0</v>
      </c>
      <c r="J258" s="8">
        <f t="shared" si="94"/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8">
        <f t="shared" si="95"/>
        <v>0</v>
      </c>
      <c r="Q258" s="9">
        <f t="shared" si="96"/>
        <v>0</v>
      </c>
      <c r="R258" s="7">
        <f t="shared" si="97"/>
        <v>0</v>
      </c>
      <c r="S258" s="8">
        <f t="shared" si="98"/>
        <v>0</v>
      </c>
      <c r="T258" s="9">
        <f t="shared" si="99"/>
        <v>0</v>
      </c>
      <c r="U258" s="9">
        <f t="shared" si="100"/>
        <v>0</v>
      </c>
      <c r="V258" s="1">
        <f t="shared" si="101"/>
        <v>0</v>
      </c>
    </row>
    <row r="259" spans="1:22">
      <c r="A259" s="105">
        <v>2.6600000000000001E-4</v>
      </c>
      <c r="B259" s="7">
        <f t="shared" si="89"/>
        <v>6002.2151054241458</v>
      </c>
      <c r="C259" t="s">
        <v>213</v>
      </c>
      <c r="D259" t="s">
        <v>203</v>
      </c>
      <c r="E259" t="s">
        <v>214</v>
      </c>
      <c r="F259" s="26">
        <f t="shared" si="90"/>
        <v>1</v>
      </c>
      <c r="G259" s="26">
        <f t="shared" si="91"/>
        <v>1</v>
      </c>
      <c r="H259" s="8">
        <f t="shared" si="92"/>
        <v>0</v>
      </c>
      <c r="I259" s="8">
        <f t="shared" si="93"/>
        <v>0</v>
      </c>
      <c r="J259" s="8">
        <f t="shared" si="94"/>
        <v>6002.2148394241458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8">
        <f t="shared" si="95"/>
        <v>0</v>
      </c>
      <c r="Q259" s="9">
        <f t="shared" si="96"/>
        <v>0</v>
      </c>
      <c r="R259" s="7">
        <f t="shared" si="97"/>
        <v>0</v>
      </c>
      <c r="S259" s="8">
        <f t="shared" si="98"/>
        <v>6002.2148394241458</v>
      </c>
      <c r="T259" s="9">
        <f t="shared" si="99"/>
        <v>0</v>
      </c>
      <c r="U259" s="9">
        <f t="shared" si="100"/>
        <v>0</v>
      </c>
      <c r="V259" s="1">
        <f t="shared" si="101"/>
        <v>6002.2148394241458</v>
      </c>
    </row>
    <row r="260" spans="1:22">
      <c r="A260" s="105">
        <v>2.6700000000000004E-4</v>
      </c>
      <c r="B260" s="7">
        <f t="shared" si="89"/>
        <v>2.6700000000000004E-4</v>
      </c>
      <c r="C260"/>
      <c r="D260"/>
      <c r="E260"/>
      <c r="F260" s="26">
        <f t="shared" si="90"/>
        <v>0</v>
      </c>
      <c r="G260" s="26">
        <f t="shared" si="91"/>
        <v>0</v>
      </c>
      <c r="H260" s="8">
        <f t="shared" si="92"/>
        <v>0</v>
      </c>
      <c r="I260" s="8">
        <f t="shared" si="93"/>
        <v>0</v>
      </c>
      <c r="J260" s="8">
        <f t="shared" si="94"/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8">
        <f t="shared" si="95"/>
        <v>0</v>
      </c>
      <c r="Q260" s="9">
        <f t="shared" si="96"/>
        <v>0</v>
      </c>
      <c r="R260" s="7">
        <f t="shared" si="97"/>
        <v>0</v>
      </c>
      <c r="S260" s="8">
        <f t="shared" si="98"/>
        <v>0</v>
      </c>
      <c r="T260" s="9">
        <f t="shared" si="99"/>
        <v>0</v>
      </c>
      <c r="U260" s="9">
        <f t="shared" si="100"/>
        <v>0</v>
      </c>
      <c r="V260" s="1">
        <f t="shared" si="101"/>
        <v>0</v>
      </c>
    </row>
    <row r="261" spans="1:22">
      <c r="A261" s="105">
        <v>2.6800000000000001E-4</v>
      </c>
      <c r="B261" s="7">
        <f t="shared" si="89"/>
        <v>9041.8121146899684</v>
      </c>
      <c r="C261" t="s">
        <v>216</v>
      </c>
      <c r="D261" t="s">
        <v>203</v>
      </c>
      <c r="E261" t="s">
        <v>182</v>
      </c>
      <c r="F261" s="26">
        <f t="shared" si="90"/>
        <v>1</v>
      </c>
      <c r="G261" s="26">
        <f t="shared" si="91"/>
        <v>1</v>
      </c>
      <c r="H261" s="8">
        <f t="shared" si="92"/>
        <v>9041.8118466899687</v>
      </c>
      <c r="I261" s="8">
        <f t="shared" si="93"/>
        <v>0</v>
      </c>
      <c r="J261" s="8">
        <f t="shared" si="94"/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8">
        <f t="shared" si="95"/>
        <v>0</v>
      </c>
      <c r="Q261" s="9">
        <f t="shared" si="96"/>
        <v>0</v>
      </c>
      <c r="R261" s="7">
        <f t="shared" si="97"/>
        <v>0</v>
      </c>
      <c r="S261" s="8">
        <f t="shared" si="98"/>
        <v>9041.8118466899687</v>
      </c>
      <c r="T261" s="9">
        <f t="shared" si="99"/>
        <v>0</v>
      </c>
      <c r="U261" s="9">
        <f t="shared" si="100"/>
        <v>0</v>
      </c>
      <c r="V261" s="1">
        <f t="shared" si="101"/>
        <v>9041.8118466899687</v>
      </c>
    </row>
    <row r="262" spans="1:22">
      <c r="A262" s="105">
        <v>2.6900000000000003E-4</v>
      </c>
      <c r="B262" s="7">
        <f t="shared" si="89"/>
        <v>2.6900000000000003E-4</v>
      </c>
      <c r="C262"/>
      <c r="D262"/>
      <c r="E262"/>
      <c r="F262" s="26">
        <f t="shared" si="90"/>
        <v>0</v>
      </c>
      <c r="G262" s="26">
        <f t="shared" si="91"/>
        <v>0</v>
      </c>
      <c r="H262" s="8">
        <f t="shared" si="92"/>
        <v>0</v>
      </c>
      <c r="I262" s="8">
        <f t="shared" si="93"/>
        <v>0</v>
      </c>
      <c r="J262" s="8">
        <f t="shared" si="94"/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8">
        <f t="shared" si="95"/>
        <v>0</v>
      </c>
      <c r="Q262" s="9">
        <f t="shared" si="96"/>
        <v>0</v>
      </c>
      <c r="R262" s="7">
        <f t="shared" si="97"/>
        <v>0</v>
      </c>
      <c r="S262" s="8">
        <f t="shared" si="98"/>
        <v>0</v>
      </c>
      <c r="T262" s="9">
        <f t="shared" si="99"/>
        <v>0</v>
      </c>
      <c r="U262" s="9">
        <f t="shared" si="100"/>
        <v>0</v>
      </c>
      <c r="V262" s="1">
        <f t="shared" si="101"/>
        <v>0</v>
      </c>
    </row>
    <row r="263" spans="1:22">
      <c r="A263" s="105">
        <v>2.7E-4</v>
      </c>
      <c r="B263" s="7">
        <f t="shared" si="89"/>
        <v>2.7E-4</v>
      </c>
      <c r="C263"/>
      <c r="D263"/>
      <c r="E263"/>
      <c r="F263" s="26">
        <f t="shared" si="90"/>
        <v>0</v>
      </c>
      <c r="G263" s="26">
        <f t="shared" si="91"/>
        <v>0</v>
      </c>
      <c r="H263" s="8">
        <f t="shared" si="92"/>
        <v>0</v>
      </c>
      <c r="I263" s="8">
        <f t="shared" si="93"/>
        <v>0</v>
      </c>
      <c r="J263" s="8">
        <f t="shared" si="94"/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8">
        <f t="shared" si="95"/>
        <v>0</v>
      </c>
      <c r="Q263" s="9">
        <f t="shared" si="96"/>
        <v>0</v>
      </c>
      <c r="R263" s="7">
        <f t="shared" si="97"/>
        <v>0</v>
      </c>
      <c r="S263" s="8">
        <f t="shared" si="98"/>
        <v>0</v>
      </c>
      <c r="T263" s="9">
        <f t="shared" si="99"/>
        <v>0</v>
      </c>
      <c r="U263" s="9">
        <f t="shared" si="100"/>
        <v>0</v>
      </c>
      <c r="V263" s="1">
        <f t="shared" si="101"/>
        <v>0</v>
      </c>
    </row>
    <row r="264" spans="1:22">
      <c r="A264" s="105">
        <v>2.7100000000000003E-4</v>
      </c>
      <c r="B264" s="7">
        <f t="shared" si="89"/>
        <v>2.7100000000000003E-4</v>
      </c>
      <c r="C264"/>
      <c r="D264"/>
      <c r="E264"/>
      <c r="F264" s="26">
        <f t="shared" si="90"/>
        <v>0</v>
      </c>
      <c r="G264" s="26">
        <f t="shared" si="91"/>
        <v>0</v>
      </c>
      <c r="H264" s="8">
        <f t="shared" si="92"/>
        <v>0</v>
      </c>
      <c r="I264" s="8">
        <f t="shared" si="93"/>
        <v>0</v>
      </c>
      <c r="J264" s="8">
        <f t="shared" si="94"/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8">
        <f t="shared" si="95"/>
        <v>0</v>
      </c>
      <c r="Q264" s="9">
        <f t="shared" si="96"/>
        <v>0</v>
      </c>
      <c r="R264" s="7">
        <f t="shared" si="97"/>
        <v>0</v>
      </c>
      <c r="S264" s="8">
        <f t="shared" si="98"/>
        <v>0</v>
      </c>
      <c r="T264" s="9">
        <f t="shared" si="99"/>
        <v>0</v>
      </c>
      <c r="U264" s="9">
        <f t="shared" si="100"/>
        <v>0</v>
      </c>
      <c r="V264" s="1">
        <f t="shared" si="101"/>
        <v>0</v>
      </c>
    </row>
    <row r="265" spans="1:22">
      <c r="A265" s="105">
        <v>2.72E-4</v>
      </c>
      <c r="B265" s="7">
        <f t="shared" si="89"/>
        <v>2.72E-4</v>
      </c>
      <c r="C265"/>
      <c r="D265"/>
      <c r="E265"/>
      <c r="F265" s="26">
        <f t="shared" si="90"/>
        <v>0</v>
      </c>
      <c r="G265" s="26">
        <f t="shared" si="91"/>
        <v>0</v>
      </c>
      <c r="H265" s="8">
        <f t="shared" si="92"/>
        <v>0</v>
      </c>
      <c r="I265" s="8">
        <f t="shared" si="93"/>
        <v>0</v>
      </c>
      <c r="J265" s="8">
        <f t="shared" si="94"/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8">
        <f t="shared" si="95"/>
        <v>0</v>
      </c>
      <c r="Q265" s="9">
        <f t="shared" si="96"/>
        <v>0</v>
      </c>
      <c r="R265" s="7">
        <f t="shared" si="97"/>
        <v>0</v>
      </c>
      <c r="S265" s="8">
        <f t="shared" si="98"/>
        <v>0</v>
      </c>
      <c r="T265" s="9">
        <f t="shared" si="99"/>
        <v>0</v>
      </c>
      <c r="U265" s="9">
        <f t="shared" si="100"/>
        <v>0</v>
      </c>
      <c r="V265" s="1">
        <f t="shared" si="101"/>
        <v>0</v>
      </c>
    </row>
    <row r="266" spans="1:22" ht="13.5" customHeight="1">
      <c r="A266" s="105">
        <v>2.7300000000000002E-4</v>
      </c>
      <c r="B266" s="7">
        <f t="shared" si="89"/>
        <v>6235.9553291797729</v>
      </c>
      <c r="C266" t="s">
        <v>217</v>
      </c>
      <c r="D266" t="s">
        <v>203</v>
      </c>
      <c r="E266" t="s">
        <v>218</v>
      </c>
      <c r="F266" s="26">
        <f t="shared" si="90"/>
        <v>1</v>
      </c>
      <c r="G266" s="26">
        <f t="shared" si="91"/>
        <v>1</v>
      </c>
      <c r="H266" s="8">
        <f t="shared" si="92"/>
        <v>0</v>
      </c>
      <c r="I266" s="8">
        <f t="shared" si="93"/>
        <v>6235.9550561797732</v>
      </c>
      <c r="J266" s="8">
        <f t="shared" si="94"/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8">
        <f t="shared" si="95"/>
        <v>0</v>
      </c>
      <c r="Q266" s="9">
        <f t="shared" si="96"/>
        <v>0</v>
      </c>
      <c r="R266" s="7">
        <f t="shared" si="97"/>
        <v>0</v>
      </c>
      <c r="S266" s="8">
        <f t="shared" si="98"/>
        <v>6235.9550561797732</v>
      </c>
      <c r="T266" s="9">
        <f t="shared" si="99"/>
        <v>0</v>
      </c>
      <c r="U266" s="9">
        <f t="shared" si="100"/>
        <v>0</v>
      </c>
      <c r="V266" s="1">
        <f t="shared" si="101"/>
        <v>6235.9550561797732</v>
      </c>
    </row>
    <row r="267" spans="1:22">
      <c r="A267" s="105">
        <v>2.7399999999999999E-4</v>
      </c>
      <c r="B267" s="7">
        <f t="shared" si="89"/>
        <v>6245.4876386209526</v>
      </c>
      <c r="C267" t="s">
        <v>60</v>
      </c>
      <c r="D267" t="s">
        <v>203</v>
      </c>
      <c r="E267" t="s">
        <v>118</v>
      </c>
      <c r="F267" s="26">
        <f t="shared" si="90"/>
        <v>1</v>
      </c>
      <c r="G267" s="26">
        <f t="shared" si="91"/>
        <v>1</v>
      </c>
      <c r="H267" s="8">
        <f t="shared" si="92"/>
        <v>6245.4873646209526</v>
      </c>
      <c r="I267" s="8">
        <f t="shared" si="93"/>
        <v>0</v>
      </c>
      <c r="J267" s="8">
        <f t="shared" si="94"/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8">
        <f t="shared" si="95"/>
        <v>0</v>
      </c>
      <c r="Q267" s="9">
        <f t="shared" si="96"/>
        <v>0</v>
      </c>
      <c r="R267" s="7">
        <f t="shared" si="97"/>
        <v>0</v>
      </c>
      <c r="S267" s="8">
        <f t="shared" si="98"/>
        <v>6245.4873646209526</v>
      </c>
      <c r="T267" s="9">
        <f t="shared" si="99"/>
        <v>0</v>
      </c>
      <c r="U267" s="9">
        <f t="shared" si="100"/>
        <v>0</v>
      </c>
      <c r="V267" s="1">
        <f t="shared" si="101"/>
        <v>6245.4873646209526</v>
      </c>
    </row>
    <row r="268" spans="1:22">
      <c r="A268" s="105">
        <v>2.7500000000000002E-4</v>
      </c>
      <c r="B268" s="7">
        <f t="shared" si="89"/>
        <v>9442.508985801418</v>
      </c>
      <c r="C268" t="s">
        <v>219</v>
      </c>
      <c r="D268" t="s">
        <v>203</v>
      </c>
      <c r="E268" t="s">
        <v>220</v>
      </c>
      <c r="F268" s="26">
        <f t="shared" si="90"/>
        <v>1</v>
      </c>
      <c r="G268" s="26">
        <f t="shared" si="91"/>
        <v>1</v>
      </c>
      <c r="H268" s="8">
        <f t="shared" si="92"/>
        <v>0</v>
      </c>
      <c r="I268" s="8">
        <f t="shared" si="93"/>
        <v>0</v>
      </c>
      <c r="J268" s="8">
        <f t="shared" si="94"/>
        <v>9442.5087108014177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8">
        <f t="shared" si="95"/>
        <v>0</v>
      </c>
      <c r="Q268" s="9">
        <f t="shared" si="96"/>
        <v>0</v>
      </c>
      <c r="R268" s="7">
        <f t="shared" si="97"/>
        <v>0</v>
      </c>
      <c r="S268" s="8">
        <f t="shared" si="98"/>
        <v>9442.5087108014177</v>
      </c>
      <c r="T268" s="9">
        <f t="shared" si="99"/>
        <v>0</v>
      </c>
      <c r="U268" s="9">
        <f t="shared" si="100"/>
        <v>0</v>
      </c>
      <c r="V268" s="1">
        <f t="shared" si="101"/>
        <v>9442.5087108014177</v>
      </c>
    </row>
    <row r="269" spans="1:22">
      <c r="A269" s="105">
        <v>2.7600000000000004E-4</v>
      </c>
      <c r="B269" s="7">
        <f t="shared" si="89"/>
        <v>2.7600000000000004E-4</v>
      </c>
      <c r="C269"/>
      <c r="D269"/>
      <c r="E269"/>
      <c r="F269" s="26">
        <f t="shared" si="90"/>
        <v>0</v>
      </c>
      <c r="G269" s="26">
        <f t="shared" si="91"/>
        <v>0</v>
      </c>
      <c r="H269" s="8">
        <f t="shared" si="92"/>
        <v>0</v>
      </c>
      <c r="I269" s="8">
        <f t="shared" si="93"/>
        <v>0</v>
      </c>
      <c r="J269" s="8">
        <f t="shared" si="94"/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8">
        <f t="shared" si="95"/>
        <v>0</v>
      </c>
      <c r="Q269" s="9">
        <f t="shared" si="96"/>
        <v>0</v>
      </c>
      <c r="R269" s="7">
        <f t="shared" si="97"/>
        <v>0</v>
      </c>
      <c r="S269" s="8">
        <f t="shared" si="98"/>
        <v>0</v>
      </c>
      <c r="T269" s="9">
        <f t="shared" si="99"/>
        <v>0</v>
      </c>
      <c r="U269" s="9">
        <f t="shared" si="100"/>
        <v>0</v>
      </c>
      <c r="V269" s="1">
        <f t="shared" si="101"/>
        <v>0</v>
      </c>
    </row>
    <row r="270" spans="1:22">
      <c r="A270" s="105">
        <v>2.7700000000000001E-4</v>
      </c>
      <c r="B270" s="7">
        <f t="shared" si="89"/>
        <v>2.7700000000000001E-4</v>
      </c>
      <c r="C270"/>
      <c r="D270"/>
      <c r="E270"/>
      <c r="F270" s="26">
        <f t="shared" si="90"/>
        <v>0</v>
      </c>
      <c r="G270" s="26">
        <f t="shared" si="91"/>
        <v>0</v>
      </c>
      <c r="H270" s="8">
        <f t="shared" si="92"/>
        <v>0</v>
      </c>
      <c r="I270" s="8">
        <f t="shared" si="93"/>
        <v>0</v>
      </c>
      <c r="J270" s="8">
        <f t="shared" si="94"/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8">
        <f t="shared" si="95"/>
        <v>0</v>
      </c>
      <c r="Q270" s="9">
        <f t="shared" si="96"/>
        <v>0</v>
      </c>
      <c r="R270" s="7">
        <f t="shared" si="97"/>
        <v>0</v>
      </c>
      <c r="S270" s="8">
        <f t="shared" si="98"/>
        <v>0</v>
      </c>
      <c r="T270" s="9">
        <f t="shared" si="99"/>
        <v>0</v>
      </c>
      <c r="U270" s="9">
        <f t="shared" si="100"/>
        <v>0</v>
      </c>
      <c r="V270" s="1">
        <f t="shared" si="101"/>
        <v>0</v>
      </c>
    </row>
    <row r="271" spans="1:22">
      <c r="A271" s="105">
        <v>2.7800000000000004E-4</v>
      </c>
      <c r="B271" s="7">
        <f t="shared" si="89"/>
        <v>2.7800000000000004E-4</v>
      </c>
      <c r="C271"/>
      <c r="D271"/>
      <c r="E271"/>
      <c r="F271" s="26">
        <f t="shared" si="90"/>
        <v>0</v>
      </c>
      <c r="G271" s="26">
        <f t="shared" si="91"/>
        <v>0</v>
      </c>
      <c r="H271" s="8">
        <f t="shared" si="92"/>
        <v>0</v>
      </c>
      <c r="I271" s="8">
        <f t="shared" si="93"/>
        <v>0</v>
      </c>
      <c r="J271" s="8">
        <f t="shared" si="94"/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8">
        <f t="shared" si="95"/>
        <v>0</v>
      </c>
      <c r="Q271" s="9">
        <f t="shared" si="96"/>
        <v>0</v>
      </c>
      <c r="R271" s="7">
        <f t="shared" si="97"/>
        <v>0</v>
      </c>
      <c r="S271" s="8">
        <f t="shared" si="98"/>
        <v>0</v>
      </c>
      <c r="T271" s="9">
        <f t="shared" si="99"/>
        <v>0</v>
      </c>
      <c r="U271" s="9">
        <f t="shared" si="100"/>
        <v>0</v>
      </c>
      <c r="V271" s="1">
        <f t="shared" si="101"/>
        <v>0</v>
      </c>
    </row>
    <row r="272" spans="1:22">
      <c r="A272" s="105">
        <v>2.7900000000000001E-4</v>
      </c>
      <c r="B272" s="7">
        <f t="shared" si="89"/>
        <v>2.7900000000000001E-4</v>
      </c>
      <c r="C272"/>
      <c r="D272"/>
      <c r="E272"/>
      <c r="F272" s="26">
        <f t="shared" si="90"/>
        <v>0</v>
      </c>
      <c r="G272" s="26">
        <f t="shared" si="91"/>
        <v>0</v>
      </c>
      <c r="H272" s="8">
        <f t="shared" si="92"/>
        <v>0</v>
      </c>
      <c r="I272" s="8">
        <f t="shared" si="93"/>
        <v>0</v>
      </c>
      <c r="J272" s="8">
        <f t="shared" si="94"/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8">
        <f t="shared" si="95"/>
        <v>0</v>
      </c>
      <c r="Q272" s="9">
        <f t="shared" si="96"/>
        <v>0</v>
      </c>
      <c r="R272" s="7">
        <f t="shared" si="97"/>
        <v>0</v>
      </c>
      <c r="S272" s="8">
        <f t="shared" si="98"/>
        <v>0</v>
      </c>
      <c r="T272" s="9">
        <f t="shared" si="99"/>
        <v>0</v>
      </c>
      <c r="U272" s="9">
        <f t="shared" si="100"/>
        <v>0</v>
      </c>
      <c r="V272" s="1">
        <f t="shared" si="101"/>
        <v>0</v>
      </c>
    </row>
    <row r="273" spans="1:22">
      <c r="A273" s="105">
        <v>2.8000000000000003E-4</v>
      </c>
      <c r="B273" s="7">
        <f t="shared" si="89"/>
        <v>20000.00028</v>
      </c>
      <c r="C273" t="s">
        <v>223</v>
      </c>
      <c r="D273" t="s">
        <v>203</v>
      </c>
      <c r="E273" t="s">
        <v>224</v>
      </c>
      <c r="F273" s="26">
        <f t="shared" si="90"/>
        <v>2</v>
      </c>
      <c r="G273" s="26">
        <f t="shared" si="91"/>
        <v>2</v>
      </c>
      <c r="H273" s="8">
        <f t="shared" si="92"/>
        <v>0</v>
      </c>
      <c r="I273" s="8">
        <f t="shared" si="93"/>
        <v>10000</v>
      </c>
      <c r="J273" s="8">
        <f t="shared" si="94"/>
        <v>10000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8">
        <f t="shared" si="95"/>
        <v>10000</v>
      </c>
      <c r="Q273" s="9">
        <f t="shared" si="96"/>
        <v>0</v>
      </c>
      <c r="R273" s="7">
        <f t="shared" si="97"/>
        <v>10000</v>
      </c>
      <c r="S273" s="8">
        <f t="shared" si="98"/>
        <v>10000</v>
      </c>
      <c r="T273" s="9">
        <f t="shared" si="99"/>
        <v>0</v>
      </c>
      <c r="U273" s="9">
        <f t="shared" si="100"/>
        <v>0</v>
      </c>
      <c r="V273" s="1">
        <f t="shared" si="101"/>
        <v>20000</v>
      </c>
    </row>
    <row r="274" spans="1:22">
      <c r="A274" s="105">
        <v>2.81E-4</v>
      </c>
      <c r="B274" s="7">
        <f t="shared" si="89"/>
        <v>2.81E-4</v>
      </c>
      <c r="C274"/>
      <c r="D274"/>
      <c r="E274"/>
      <c r="F274" s="26">
        <f t="shared" si="90"/>
        <v>0</v>
      </c>
      <c r="G274" s="26">
        <f t="shared" si="91"/>
        <v>0</v>
      </c>
      <c r="H274" s="8">
        <f t="shared" si="92"/>
        <v>0</v>
      </c>
      <c r="I274" s="8">
        <f t="shared" si="93"/>
        <v>0</v>
      </c>
      <c r="J274" s="8">
        <f t="shared" si="94"/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8">
        <f t="shared" si="95"/>
        <v>0</v>
      </c>
      <c r="Q274" s="9">
        <f t="shared" si="96"/>
        <v>0</v>
      </c>
      <c r="R274" s="7">
        <f t="shared" si="97"/>
        <v>0</v>
      </c>
      <c r="S274" s="8">
        <f t="shared" si="98"/>
        <v>0</v>
      </c>
      <c r="T274" s="9">
        <f t="shared" si="99"/>
        <v>0</v>
      </c>
      <c r="U274" s="9">
        <f t="shared" si="100"/>
        <v>0</v>
      </c>
      <c r="V274" s="1">
        <f t="shared" si="101"/>
        <v>0</v>
      </c>
    </row>
    <row r="275" spans="1:22">
      <c r="A275" s="105">
        <v>2.8200000000000002E-4</v>
      </c>
      <c r="B275" s="7">
        <f t="shared" si="89"/>
        <v>2.8200000000000002E-4</v>
      </c>
      <c r="C275"/>
      <c r="D275"/>
      <c r="E275"/>
      <c r="F275" s="26">
        <f t="shared" si="90"/>
        <v>0</v>
      </c>
      <c r="G275" s="26">
        <f t="shared" si="91"/>
        <v>0</v>
      </c>
      <c r="H275" s="8">
        <f t="shared" si="92"/>
        <v>0</v>
      </c>
      <c r="I275" s="8">
        <f t="shared" si="93"/>
        <v>0</v>
      </c>
      <c r="J275" s="8">
        <f t="shared" si="94"/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8">
        <f t="shared" si="95"/>
        <v>0</v>
      </c>
      <c r="Q275" s="9">
        <f t="shared" si="96"/>
        <v>0</v>
      </c>
      <c r="R275" s="7">
        <f t="shared" si="97"/>
        <v>0</v>
      </c>
      <c r="S275" s="8">
        <f t="shared" si="98"/>
        <v>0</v>
      </c>
      <c r="T275" s="9">
        <f t="shared" si="99"/>
        <v>0</v>
      </c>
      <c r="U275" s="9">
        <f t="shared" si="100"/>
        <v>0</v>
      </c>
      <c r="V275" s="1">
        <f t="shared" si="101"/>
        <v>0</v>
      </c>
    </row>
    <row r="276" spans="1:22">
      <c r="A276" s="105">
        <v>2.8299999999999999E-4</v>
      </c>
      <c r="B276" s="7">
        <f t="shared" si="89"/>
        <v>2.8299999999999999E-4</v>
      </c>
      <c r="C276"/>
      <c r="D276"/>
      <c r="E276"/>
      <c r="F276" s="26">
        <f t="shared" si="90"/>
        <v>0</v>
      </c>
      <c r="G276" s="26">
        <f t="shared" si="91"/>
        <v>0</v>
      </c>
      <c r="H276" s="8">
        <f t="shared" si="92"/>
        <v>0</v>
      </c>
      <c r="I276" s="8">
        <f t="shared" si="93"/>
        <v>0</v>
      </c>
      <c r="J276" s="8">
        <f t="shared" si="94"/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8">
        <f t="shared" si="95"/>
        <v>0</v>
      </c>
      <c r="Q276" s="9">
        <f t="shared" si="96"/>
        <v>0</v>
      </c>
      <c r="R276" s="7">
        <f t="shared" si="97"/>
        <v>0</v>
      </c>
      <c r="S276" s="8">
        <f t="shared" si="98"/>
        <v>0</v>
      </c>
      <c r="T276" s="9">
        <f t="shared" si="99"/>
        <v>0</v>
      </c>
      <c r="U276" s="9">
        <f t="shared" si="100"/>
        <v>0</v>
      </c>
      <c r="V276" s="1">
        <f t="shared" si="101"/>
        <v>0</v>
      </c>
    </row>
    <row r="277" spans="1:22">
      <c r="A277" s="105">
        <v>2.8400000000000002E-4</v>
      </c>
      <c r="B277" s="7">
        <f t="shared" si="89"/>
        <v>8173.2286304568006</v>
      </c>
      <c r="C277" t="s">
        <v>227</v>
      </c>
      <c r="D277" t="s">
        <v>203</v>
      </c>
      <c r="E277" t="s">
        <v>121</v>
      </c>
      <c r="F277" s="26">
        <f t="shared" si="90"/>
        <v>1</v>
      </c>
      <c r="G277" s="26">
        <f t="shared" si="91"/>
        <v>1</v>
      </c>
      <c r="H277" s="8">
        <f t="shared" si="92"/>
        <v>8173.2283464568009</v>
      </c>
      <c r="I277" s="8">
        <f t="shared" si="93"/>
        <v>0</v>
      </c>
      <c r="J277" s="8">
        <f t="shared" si="94"/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8">
        <f t="shared" si="95"/>
        <v>0</v>
      </c>
      <c r="Q277" s="9">
        <f t="shared" si="96"/>
        <v>0</v>
      </c>
      <c r="R277" s="7">
        <f t="shared" si="97"/>
        <v>0</v>
      </c>
      <c r="S277" s="8">
        <f t="shared" si="98"/>
        <v>8173.2283464568009</v>
      </c>
      <c r="T277" s="9">
        <f t="shared" si="99"/>
        <v>0</v>
      </c>
      <c r="U277" s="9">
        <f t="shared" si="100"/>
        <v>0</v>
      </c>
      <c r="V277" s="1">
        <f t="shared" si="101"/>
        <v>8173.2283464568009</v>
      </c>
    </row>
    <row r="278" spans="1:22">
      <c r="A278" s="105">
        <v>2.8499999999999999E-4</v>
      </c>
      <c r="B278" s="7">
        <f t="shared" si="89"/>
        <v>2.8499999999999999E-4</v>
      </c>
      <c r="C278"/>
      <c r="D278"/>
      <c r="E278"/>
      <c r="F278" s="26">
        <f t="shared" si="90"/>
        <v>0</v>
      </c>
      <c r="G278" s="26">
        <f t="shared" si="91"/>
        <v>0</v>
      </c>
      <c r="H278" s="8">
        <f t="shared" si="92"/>
        <v>0</v>
      </c>
      <c r="I278" s="8">
        <f t="shared" si="93"/>
        <v>0</v>
      </c>
      <c r="J278" s="8">
        <f t="shared" si="94"/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8">
        <f t="shared" si="95"/>
        <v>0</v>
      </c>
      <c r="Q278" s="9">
        <f t="shared" si="96"/>
        <v>0</v>
      </c>
      <c r="R278" s="7">
        <f t="shared" si="97"/>
        <v>0</v>
      </c>
      <c r="S278" s="8">
        <f t="shared" si="98"/>
        <v>0</v>
      </c>
      <c r="T278" s="9">
        <f t="shared" si="99"/>
        <v>0</v>
      </c>
      <c r="U278" s="9">
        <f t="shared" si="100"/>
        <v>0</v>
      </c>
      <c r="V278" s="1">
        <f t="shared" si="101"/>
        <v>0</v>
      </c>
    </row>
    <row r="279" spans="1:22">
      <c r="A279" s="105">
        <v>2.8600000000000001E-4</v>
      </c>
      <c r="B279" s="7">
        <f t="shared" si="89"/>
        <v>2.8600000000000001E-4</v>
      </c>
      <c r="C279"/>
      <c r="D279"/>
      <c r="E279"/>
      <c r="F279" s="26">
        <f t="shared" si="90"/>
        <v>0</v>
      </c>
      <c r="G279" s="26">
        <f t="shared" si="91"/>
        <v>0</v>
      </c>
      <c r="H279" s="8">
        <f t="shared" si="92"/>
        <v>0</v>
      </c>
      <c r="I279" s="8">
        <f t="shared" si="93"/>
        <v>0</v>
      </c>
      <c r="J279" s="8">
        <f t="shared" si="94"/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8">
        <f t="shared" si="95"/>
        <v>0</v>
      </c>
      <c r="Q279" s="9">
        <f t="shared" si="96"/>
        <v>0</v>
      </c>
      <c r="R279" s="7">
        <f t="shared" si="97"/>
        <v>0</v>
      </c>
      <c r="S279" s="8">
        <f t="shared" si="98"/>
        <v>0</v>
      </c>
      <c r="T279" s="9">
        <f t="shared" si="99"/>
        <v>0</v>
      </c>
      <c r="U279" s="9">
        <f t="shared" si="100"/>
        <v>0</v>
      </c>
      <c r="V279" s="1">
        <f t="shared" si="101"/>
        <v>0</v>
      </c>
    </row>
    <row r="280" spans="1:22">
      <c r="A280" s="105">
        <v>2.8700000000000004E-4</v>
      </c>
      <c r="B280" s="7">
        <f t="shared" si="89"/>
        <v>2.8700000000000004E-4</v>
      </c>
      <c r="C280"/>
      <c r="D280"/>
      <c r="E280"/>
      <c r="F280" s="26">
        <f t="shared" si="90"/>
        <v>0</v>
      </c>
      <c r="G280" s="26">
        <f t="shared" si="91"/>
        <v>0</v>
      </c>
      <c r="H280" s="8">
        <f t="shared" si="92"/>
        <v>0</v>
      </c>
      <c r="I280" s="8">
        <f t="shared" si="93"/>
        <v>0</v>
      </c>
      <c r="J280" s="8">
        <f t="shared" si="94"/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8">
        <f t="shared" si="95"/>
        <v>0</v>
      </c>
      <c r="Q280" s="9">
        <f t="shared" si="96"/>
        <v>0</v>
      </c>
      <c r="R280" s="7">
        <f t="shared" si="97"/>
        <v>0</v>
      </c>
      <c r="S280" s="8">
        <f t="shared" si="98"/>
        <v>0</v>
      </c>
      <c r="T280" s="9">
        <f t="shared" si="99"/>
        <v>0</v>
      </c>
      <c r="U280" s="9">
        <f t="shared" si="100"/>
        <v>0</v>
      </c>
      <c r="V280" s="1">
        <f t="shared" si="101"/>
        <v>0</v>
      </c>
    </row>
    <row r="281" spans="1:22">
      <c r="A281" s="105">
        <v>2.8800000000000001E-4</v>
      </c>
      <c r="B281" s="7">
        <f t="shared" ref="B281:B312" si="102">V281+A281</f>
        <v>2.8800000000000001E-4</v>
      </c>
      <c r="C281"/>
      <c r="D281"/>
      <c r="E281"/>
      <c r="F281" s="26">
        <f t="shared" ref="F281:F312" si="103">COUNTIF(H281:O281,"&gt;1")</f>
        <v>0</v>
      </c>
      <c r="G281" s="26">
        <f t="shared" si="91"/>
        <v>0</v>
      </c>
      <c r="H281" s="8">
        <f t="shared" si="92"/>
        <v>0</v>
      </c>
      <c r="I281" s="8">
        <f t="shared" si="93"/>
        <v>0</v>
      </c>
      <c r="J281" s="8">
        <f t="shared" si="94"/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8">
        <f t="shared" ref="P281:P312" si="104">LARGE(H281:J281,2)</f>
        <v>0</v>
      </c>
      <c r="Q281" s="9">
        <f t="shared" ref="Q281:Q312" si="105">LARGE(K281:O281,3)</f>
        <v>0</v>
      </c>
      <c r="R281" s="7">
        <f t="shared" ref="R281:R312" si="106">LARGE(P281:Q281,1)</f>
        <v>0</v>
      </c>
      <c r="S281" s="8">
        <f t="shared" ref="S281:S312" si="107">LARGE(H281:J281,1)</f>
        <v>0</v>
      </c>
      <c r="T281" s="9">
        <f t="shared" ref="T281:T312" si="108">LARGE(K281:O281,1)</f>
        <v>0</v>
      </c>
      <c r="U281" s="9">
        <f t="shared" ref="U281:U312" si="109">LARGE(K281:O281,2)</f>
        <v>0</v>
      </c>
      <c r="V281" s="1">
        <f t="shared" si="101"/>
        <v>0</v>
      </c>
    </row>
    <row r="282" spans="1:22">
      <c r="A282" s="105">
        <v>2.8900000000000003E-4</v>
      </c>
      <c r="B282" s="7">
        <f t="shared" si="102"/>
        <v>2.8900000000000003E-4</v>
      </c>
      <c r="C282"/>
      <c r="D282"/>
      <c r="E282"/>
      <c r="F282" s="26">
        <f t="shared" si="103"/>
        <v>0</v>
      </c>
      <c r="G282" s="26">
        <f t="shared" si="91"/>
        <v>0</v>
      </c>
      <c r="H282" s="8">
        <f t="shared" si="92"/>
        <v>0</v>
      </c>
      <c r="I282" s="8">
        <f t="shared" si="93"/>
        <v>0</v>
      </c>
      <c r="J282" s="8">
        <f t="shared" si="94"/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8">
        <f t="shared" si="104"/>
        <v>0</v>
      </c>
      <c r="Q282" s="9">
        <f t="shared" si="105"/>
        <v>0</v>
      </c>
      <c r="R282" s="7">
        <f t="shared" si="106"/>
        <v>0</v>
      </c>
      <c r="S282" s="8">
        <f t="shared" si="107"/>
        <v>0</v>
      </c>
      <c r="T282" s="9">
        <f t="shared" si="108"/>
        <v>0</v>
      </c>
      <c r="U282" s="9">
        <f t="shared" si="109"/>
        <v>0</v>
      </c>
      <c r="V282" s="1">
        <f t="shared" si="101"/>
        <v>0</v>
      </c>
    </row>
    <row r="283" spans="1:22">
      <c r="A283" s="105">
        <v>2.9E-4</v>
      </c>
      <c r="B283" s="7">
        <f t="shared" si="102"/>
        <v>7434.8425396570974</v>
      </c>
      <c r="C283" t="s">
        <v>233</v>
      </c>
      <c r="D283" t="s">
        <v>203</v>
      </c>
      <c r="E283" t="s">
        <v>234</v>
      </c>
      <c r="F283" s="26">
        <f t="shared" si="103"/>
        <v>1</v>
      </c>
      <c r="G283" s="26">
        <f t="shared" si="91"/>
        <v>1</v>
      </c>
      <c r="H283" s="8">
        <f t="shared" si="92"/>
        <v>0</v>
      </c>
      <c r="I283" s="8">
        <f t="shared" si="93"/>
        <v>0</v>
      </c>
      <c r="J283" s="8">
        <f t="shared" si="94"/>
        <v>7434.8422496570975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8">
        <f t="shared" si="104"/>
        <v>0</v>
      </c>
      <c r="Q283" s="9">
        <f t="shared" si="105"/>
        <v>0</v>
      </c>
      <c r="R283" s="7">
        <f t="shared" si="106"/>
        <v>0</v>
      </c>
      <c r="S283" s="8">
        <f t="shared" si="107"/>
        <v>7434.8422496570975</v>
      </c>
      <c r="T283" s="9">
        <f t="shared" si="108"/>
        <v>0</v>
      </c>
      <c r="U283" s="9">
        <f t="shared" si="109"/>
        <v>0</v>
      </c>
      <c r="V283" s="1">
        <f t="shared" si="101"/>
        <v>7434.8422496570975</v>
      </c>
    </row>
    <row r="284" spans="1:22">
      <c r="A284" s="105">
        <v>2.9100000000000003E-4</v>
      </c>
      <c r="B284" s="7">
        <f t="shared" si="102"/>
        <v>6809.0455171306621</v>
      </c>
      <c r="C284" t="s">
        <v>235</v>
      </c>
      <c r="D284" t="s">
        <v>203</v>
      </c>
      <c r="E284" t="s">
        <v>134</v>
      </c>
      <c r="F284" s="26">
        <f t="shared" si="103"/>
        <v>1</v>
      </c>
      <c r="G284" s="26">
        <f t="shared" si="91"/>
        <v>1</v>
      </c>
      <c r="H284" s="8">
        <f t="shared" si="92"/>
        <v>0</v>
      </c>
      <c r="I284" s="8">
        <f t="shared" si="93"/>
        <v>0</v>
      </c>
      <c r="J284" s="8">
        <f t="shared" si="94"/>
        <v>6809.0452261306618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8">
        <f t="shared" si="104"/>
        <v>0</v>
      </c>
      <c r="Q284" s="9">
        <f t="shared" si="105"/>
        <v>0</v>
      </c>
      <c r="R284" s="7">
        <f t="shared" si="106"/>
        <v>0</v>
      </c>
      <c r="S284" s="8">
        <f t="shared" si="107"/>
        <v>6809.0452261306618</v>
      </c>
      <c r="T284" s="9">
        <f t="shared" si="108"/>
        <v>0</v>
      </c>
      <c r="U284" s="9">
        <f t="shared" si="109"/>
        <v>0</v>
      </c>
      <c r="V284" s="1">
        <f t="shared" si="101"/>
        <v>6809.0452261306618</v>
      </c>
    </row>
    <row r="285" spans="1:22">
      <c r="A285" s="105">
        <v>2.92E-4</v>
      </c>
      <c r="B285" s="7">
        <f t="shared" si="102"/>
        <v>2.92E-4</v>
      </c>
      <c r="C285"/>
      <c r="D285"/>
      <c r="E285"/>
      <c r="F285" s="26">
        <f t="shared" si="103"/>
        <v>0</v>
      </c>
      <c r="G285" s="26">
        <f t="shared" si="91"/>
        <v>0</v>
      </c>
      <c r="H285" s="8">
        <f t="shared" si="92"/>
        <v>0</v>
      </c>
      <c r="I285" s="8">
        <f t="shared" si="93"/>
        <v>0</v>
      </c>
      <c r="J285" s="8">
        <f t="shared" si="94"/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8">
        <f t="shared" si="104"/>
        <v>0</v>
      </c>
      <c r="Q285" s="9">
        <f t="shared" si="105"/>
        <v>0</v>
      </c>
      <c r="R285" s="7">
        <f t="shared" si="106"/>
        <v>0</v>
      </c>
      <c r="S285" s="8">
        <f t="shared" si="107"/>
        <v>0</v>
      </c>
      <c r="T285" s="9">
        <f t="shared" si="108"/>
        <v>0</v>
      </c>
      <c r="U285" s="9">
        <f t="shared" si="109"/>
        <v>0</v>
      </c>
      <c r="V285" s="1">
        <f t="shared" si="101"/>
        <v>0</v>
      </c>
    </row>
    <row r="286" spans="1:22">
      <c r="A286" s="105">
        <v>2.9300000000000002E-4</v>
      </c>
      <c r="B286" s="7">
        <f t="shared" si="102"/>
        <v>2.9300000000000002E-4</v>
      </c>
      <c r="C286"/>
      <c r="D286"/>
      <c r="E286"/>
      <c r="F286" s="26">
        <f t="shared" si="103"/>
        <v>0</v>
      </c>
      <c r="G286" s="26">
        <f t="shared" si="91"/>
        <v>0</v>
      </c>
      <c r="H286" s="8">
        <f t="shared" si="92"/>
        <v>0</v>
      </c>
      <c r="I286" s="8">
        <f t="shared" si="93"/>
        <v>0</v>
      </c>
      <c r="J286" s="8">
        <f t="shared" si="94"/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8">
        <f t="shared" si="104"/>
        <v>0</v>
      </c>
      <c r="Q286" s="9">
        <f t="shared" si="105"/>
        <v>0</v>
      </c>
      <c r="R286" s="7">
        <f t="shared" si="106"/>
        <v>0</v>
      </c>
      <c r="S286" s="8">
        <f t="shared" si="107"/>
        <v>0</v>
      </c>
      <c r="T286" s="9">
        <f t="shared" si="108"/>
        <v>0</v>
      </c>
      <c r="U286" s="9">
        <f t="shared" si="109"/>
        <v>0</v>
      </c>
      <c r="V286" s="1">
        <f t="shared" si="101"/>
        <v>0</v>
      </c>
    </row>
    <row r="287" spans="1:22">
      <c r="A287" s="105">
        <v>2.9399999999999999E-4</v>
      </c>
      <c r="B287" s="7">
        <f t="shared" si="102"/>
        <v>2.9399999999999999E-4</v>
      </c>
      <c r="C287"/>
      <c r="D287"/>
      <c r="E287"/>
      <c r="F287" s="26">
        <f t="shared" si="103"/>
        <v>0</v>
      </c>
      <c r="G287" s="26">
        <f t="shared" si="91"/>
        <v>0</v>
      </c>
      <c r="H287" s="8">
        <f t="shared" si="92"/>
        <v>0</v>
      </c>
      <c r="I287" s="8">
        <f t="shared" si="93"/>
        <v>0</v>
      </c>
      <c r="J287" s="8">
        <f t="shared" si="94"/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8">
        <f t="shared" si="104"/>
        <v>0</v>
      </c>
      <c r="Q287" s="9">
        <f t="shared" si="105"/>
        <v>0</v>
      </c>
      <c r="R287" s="7">
        <f t="shared" si="106"/>
        <v>0</v>
      </c>
      <c r="S287" s="8">
        <f t="shared" si="107"/>
        <v>0</v>
      </c>
      <c r="T287" s="9">
        <f t="shared" si="108"/>
        <v>0</v>
      </c>
      <c r="U287" s="9">
        <f t="shared" si="109"/>
        <v>0</v>
      </c>
      <c r="V287" s="1">
        <f t="shared" si="101"/>
        <v>0</v>
      </c>
    </row>
    <row r="288" spans="1:22">
      <c r="A288" s="105">
        <v>2.9500000000000001E-4</v>
      </c>
      <c r="B288" s="7">
        <f t="shared" si="102"/>
        <v>8933.601904657944</v>
      </c>
      <c r="C288" t="s">
        <v>236</v>
      </c>
      <c r="D288" t="s">
        <v>203</v>
      </c>
      <c r="E288" t="s">
        <v>237</v>
      </c>
      <c r="F288" s="26">
        <f t="shared" si="103"/>
        <v>1</v>
      </c>
      <c r="G288" s="26">
        <f t="shared" si="91"/>
        <v>1</v>
      </c>
      <c r="H288" s="8">
        <f t="shared" si="92"/>
        <v>0</v>
      </c>
      <c r="I288" s="8">
        <f t="shared" si="93"/>
        <v>8933.6016096579442</v>
      </c>
      <c r="J288" s="8">
        <f t="shared" si="94"/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8">
        <f t="shared" si="104"/>
        <v>0</v>
      </c>
      <c r="Q288" s="9">
        <f t="shared" si="105"/>
        <v>0</v>
      </c>
      <c r="R288" s="7">
        <f t="shared" si="106"/>
        <v>0</v>
      </c>
      <c r="S288" s="8">
        <f t="shared" si="107"/>
        <v>8933.6016096579442</v>
      </c>
      <c r="T288" s="9">
        <f t="shared" si="108"/>
        <v>0</v>
      </c>
      <c r="U288" s="9">
        <f t="shared" si="109"/>
        <v>0</v>
      </c>
      <c r="V288" s="1">
        <f t="shared" si="101"/>
        <v>8933.6016096579442</v>
      </c>
    </row>
    <row r="289" spans="1:22">
      <c r="A289" s="105">
        <v>2.9600000000000004E-4</v>
      </c>
      <c r="B289" s="7">
        <f t="shared" si="102"/>
        <v>9173.5540150082634</v>
      </c>
      <c r="C289" t="s">
        <v>238</v>
      </c>
      <c r="D289" t="s">
        <v>203</v>
      </c>
      <c r="E289" t="s">
        <v>239</v>
      </c>
      <c r="F289" s="26">
        <f t="shared" si="103"/>
        <v>1</v>
      </c>
      <c r="G289" s="26">
        <f t="shared" si="91"/>
        <v>1</v>
      </c>
      <c r="H289" s="8">
        <f t="shared" si="92"/>
        <v>0</v>
      </c>
      <c r="I289" s="8">
        <f t="shared" si="93"/>
        <v>9173.5537190082632</v>
      </c>
      <c r="J289" s="8">
        <f t="shared" si="94"/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8">
        <f t="shared" si="104"/>
        <v>0</v>
      </c>
      <c r="Q289" s="9">
        <f t="shared" si="105"/>
        <v>0</v>
      </c>
      <c r="R289" s="7">
        <f t="shared" si="106"/>
        <v>0</v>
      </c>
      <c r="S289" s="8">
        <f t="shared" si="107"/>
        <v>9173.5537190082632</v>
      </c>
      <c r="T289" s="9">
        <f t="shared" si="108"/>
        <v>0</v>
      </c>
      <c r="U289" s="9">
        <f t="shared" si="109"/>
        <v>0</v>
      </c>
      <c r="V289" s="1">
        <f t="shared" si="101"/>
        <v>9173.5537190082632</v>
      </c>
    </row>
    <row r="290" spans="1:22">
      <c r="A290" s="105">
        <v>2.9700000000000001E-4</v>
      </c>
      <c r="B290" s="7">
        <f t="shared" si="102"/>
        <v>2.9700000000000001E-4</v>
      </c>
      <c r="C290"/>
      <c r="D290"/>
      <c r="E290"/>
      <c r="F290" s="26">
        <f t="shared" si="103"/>
        <v>0</v>
      </c>
      <c r="G290" s="26">
        <f t="shared" si="91"/>
        <v>0</v>
      </c>
      <c r="H290" s="8">
        <f t="shared" si="92"/>
        <v>0</v>
      </c>
      <c r="I290" s="8">
        <f t="shared" si="93"/>
        <v>0</v>
      </c>
      <c r="J290" s="8">
        <f t="shared" si="94"/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8">
        <f t="shared" si="104"/>
        <v>0</v>
      </c>
      <c r="Q290" s="9">
        <f t="shared" si="105"/>
        <v>0</v>
      </c>
      <c r="R290" s="7">
        <f t="shared" si="106"/>
        <v>0</v>
      </c>
      <c r="S290" s="8">
        <f t="shared" si="107"/>
        <v>0</v>
      </c>
      <c r="T290" s="9">
        <f t="shared" si="108"/>
        <v>0</v>
      </c>
      <c r="U290" s="9">
        <f t="shared" si="109"/>
        <v>0</v>
      </c>
      <c r="V290" s="1">
        <f t="shared" si="101"/>
        <v>0</v>
      </c>
    </row>
    <row r="291" spans="1:22">
      <c r="A291" s="105">
        <v>2.9800000000000003E-4</v>
      </c>
      <c r="B291" s="7">
        <f t="shared" si="102"/>
        <v>2.9800000000000003E-4</v>
      </c>
      <c r="C291"/>
      <c r="D291"/>
      <c r="E291"/>
      <c r="F291" s="26">
        <f t="shared" si="103"/>
        <v>0</v>
      </c>
      <c r="G291" s="26">
        <f t="shared" si="91"/>
        <v>0</v>
      </c>
      <c r="H291" s="8">
        <f t="shared" si="92"/>
        <v>0</v>
      </c>
      <c r="I291" s="8">
        <f t="shared" si="93"/>
        <v>0</v>
      </c>
      <c r="J291" s="8">
        <f t="shared" si="94"/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8">
        <f t="shared" si="104"/>
        <v>0</v>
      </c>
      <c r="Q291" s="9">
        <f t="shared" si="105"/>
        <v>0</v>
      </c>
      <c r="R291" s="7">
        <f t="shared" si="106"/>
        <v>0</v>
      </c>
      <c r="S291" s="8">
        <f t="shared" si="107"/>
        <v>0</v>
      </c>
      <c r="T291" s="9">
        <f t="shared" si="108"/>
        <v>0</v>
      </c>
      <c r="U291" s="9">
        <f t="shared" si="109"/>
        <v>0</v>
      </c>
      <c r="V291" s="1">
        <f t="shared" si="101"/>
        <v>0</v>
      </c>
    </row>
    <row r="292" spans="1:22">
      <c r="A292" s="105">
        <v>2.99E-4</v>
      </c>
      <c r="B292" s="7">
        <f t="shared" si="102"/>
        <v>9079.7549002269934</v>
      </c>
      <c r="C292" t="s">
        <v>241</v>
      </c>
      <c r="D292" t="s">
        <v>203</v>
      </c>
      <c r="E292" t="s">
        <v>242</v>
      </c>
      <c r="F292" s="26">
        <f t="shared" si="103"/>
        <v>1</v>
      </c>
      <c r="G292" s="26">
        <f t="shared" si="91"/>
        <v>1</v>
      </c>
      <c r="H292" s="8">
        <f t="shared" si="92"/>
        <v>0</v>
      </c>
      <c r="I292" s="8">
        <f t="shared" si="93"/>
        <v>9079.7546012269941</v>
      </c>
      <c r="J292" s="8">
        <f t="shared" si="94"/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8">
        <f t="shared" si="104"/>
        <v>0</v>
      </c>
      <c r="Q292" s="9">
        <f t="shared" si="105"/>
        <v>0</v>
      </c>
      <c r="R292" s="7">
        <f t="shared" si="106"/>
        <v>0</v>
      </c>
      <c r="S292" s="8">
        <f t="shared" si="107"/>
        <v>9079.7546012269941</v>
      </c>
      <c r="T292" s="9">
        <f t="shared" si="108"/>
        <v>0</v>
      </c>
      <c r="U292" s="9">
        <f t="shared" si="109"/>
        <v>0</v>
      </c>
      <c r="V292" s="1">
        <f t="shared" si="101"/>
        <v>9079.7546012269941</v>
      </c>
    </row>
    <row r="293" spans="1:22">
      <c r="A293" s="105">
        <v>3.0000000000000003E-4</v>
      </c>
      <c r="B293" s="7">
        <f t="shared" si="102"/>
        <v>9079.7549012269938</v>
      </c>
      <c r="C293" t="s">
        <v>243</v>
      </c>
      <c r="D293" t="s">
        <v>203</v>
      </c>
      <c r="E293" t="s">
        <v>242</v>
      </c>
      <c r="F293" s="26">
        <f t="shared" si="103"/>
        <v>1</v>
      </c>
      <c r="G293" s="26">
        <f t="shared" si="91"/>
        <v>1</v>
      </c>
      <c r="H293" s="8">
        <f t="shared" si="92"/>
        <v>0</v>
      </c>
      <c r="I293" s="8">
        <f t="shared" si="93"/>
        <v>9079.7546012269941</v>
      </c>
      <c r="J293" s="8">
        <f t="shared" si="94"/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8">
        <f t="shared" si="104"/>
        <v>0</v>
      </c>
      <c r="Q293" s="9">
        <f t="shared" si="105"/>
        <v>0</v>
      </c>
      <c r="R293" s="7">
        <f t="shared" si="106"/>
        <v>0</v>
      </c>
      <c r="S293" s="8">
        <f t="shared" si="107"/>
        <v>9079.7546012269941</v>
      </c>
      <c r="T293" s="9">
        <f t="shared" si="108"/>
        <v>0</v>
      </c>
      <c r="U293" s="9">
        <f t="shared" si="109"/>
        <v>0</v>
      </c>
      <c r="V293" s="1">
        <f t="shared" si="101"/>
        <v>9079.7546012269941</v>
      </c>
    </row>
    <row r="294" spans="1:22">
      <c r="A294" s="105">
        <v>3.01E-4</v>
      </c>
      <c r="B294" s="7">
        <f t="shared" si="102"/>
        <v>3.01E-4</v>
      </c>
      <c r="C294"/>
      <c r="D294"/>
      <c r="E294"/>
      <c r="F294" s="26">
        <f t="shared" si="103"/>
        <v>0</v>
      </c>
      <c r="G294" s="26">
        <f t="shared" si="91"/>
        <v>0</v>
      </c>
      <c r="H294" s="8">
        <f t="shared" si="92"/>
        <v>0</v>
      </c>
      <c r="I294" s="8">
        <f t="shared" si="93"/>
        <v>0</v>
      </c>
      <c r="J294" s="8">
        <f t="shared" si="94"/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8">
        <f t="shared" si="104"/>
        <v>0</v>
      </c>
      <c r="Q294" s="9">
        <f t="shared" si="105"/>
        <v>0</v>
      </c>
      <c r="R294" s="7">
        <f t="shared" si="106"/>
        <v>0</v>
      </c>
      <c r="S294" s="8">
        <f t="shared" si="107"/>
        <v>0</v>
      </c>
      <c r="T294" s="9">
        <f t="shared" si="108"/>
        <v>0</v>
      </c>
      <c r="U294" s="9">
        <f t="shared" si="109"/>
        <v>0</v>
      </c>
      <c r="V294" s="1">
        <f t="shared" si="101"/>
        <v>0</v>
      </c>
    </row>
    <row r="295" spans="1:22">
      <c r="A295" s="105">
        <v>3.0200000000000002E-4</v>
      </c>
      <c r="B295" s="7">
        <f t="shared" si="102"/>
        <v>3.0200000000000002E-4</v>
      </c>
      <c r="C295"/>
      <c r="D295"/>
      <c r="E295"/>
      <c r="F295" s="26">
        <f t="shared" si="103"/>
        <v>0</v>
      </c>
      <c r="G295" s="26">
        <f t="shared" si="91"/>
        <v>0</v>
      </c>
      <c r="H295" s="8">
        <f t="shared" si="92"/>
        <v>0</v>
      </c>
      <c r="I295" s="8">
        <f t="shared" si="93"/>
        <v>0</v>
      </c>
      <c r="J295" s="8">
        <f t="shared" si="94"/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8">
        <f t="shared" si="104"/>
        <v>0</v>
      </c>
      <c r="Q295" s="9">
        <f t="shared" si="105"/>
        <v>0</v>
      </c>
      <c r="R295" s="7">
        <f t="shared" si="106"/>
        <v>0</v>
      </c>
      <c r="S295" s="8">
        <f t="shared" si="107"/>
        <v>0</v>
      </c>
      <c r="T295" s="9">
        <f t="shared" si="108"/>
        <v>0</v>
      </c>
      <c r="U295" s="9">
        <f t="shared" si="109"/>
        <v>0</v>
      </c>
      <c r="V295" s="1">
        <f t="shared" si="101"/>
        <v>0</v>
      </c>
    </row>
    <row r="296" spans="1:22">
      <c r="A296" s="105">
        <v>3.0299999999999999E-4</v>
      </c>
      <c r="B296" s="7">
        <f t="shared" si="102"/>
        <v>3.0299999999999999E-4</v>
      </c>
      <c r="C296"/>
      <c r="D296"/>
      <c r="E296"/>
      <c r="F296" s="26">
        <f t="shared" si="103"/>
        <v>0</v>
      </c>
      <c r="G296" s="26">
        <f t="shared" si="91"/>
        <v>0</v>
      </c>
      <c r="H296" s="8">
        <f t="shared" si="92"/>
        <v>0</v>
      </c>
      <c r="I296" s="8">
        <f t="shared" si="93"/>
        <v>0</v>
      </c>
      <c r="J296" s="8">
        <f t="shared" si="94"/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8">
        <f t="shared" si="104"/>
        <v>0</v>
      </c>
      <c r="Q296" s="9">
        <f t="shared" si="105"/>
        <v>0</v>
      </c>
      <c r="R296" s="7">
        <f t="shared" si="106"/>
        <v>0</v>
      </c>
      <c r="S296" s="8">
        <f t="shared" si="107"/>
        <v>0</v>
      </c>
      <c r="T296" s="9">
        <f t="shared" si="108"/>
        <v>0</v>
      </c>
      <c r="U296" s="9">
        <f t="shared" si="109"/>
        <v>0</v>
      </c>
      <c r="V296" s="1">
        <f t="shared" si="101"/>
        <v>0</v>
      </c>
    </row>
    <row r="297" spans="1:22">
      <c r="A297" s="105">
        <v>3.0400000000000002E-4</v>
      </c>
      <c r="B297" s="7">
        <f t="shared" si="102"/>
        <v>3.0400000000000002E-4</v>
      </c>
      <c r="C297"/>
      <c r="D297"/>
      <c r="E297"/>
      <c r="F297" s="26">
        <f t="shared" si="103"/>
        <v>0</v>
      </c>
      <c r="G297" s="26">
        <f t="shared" si="91"/>
        <v>0</v>
      </c>
      <c r="H297" s="8">
        <f t="shared" si="92"/>
        <v>0</v>
      </c>
      <c r="I297" s="8">
        <f t="shared" si="93"/>
        <v>0</v>
      </c>
      <c r="J297" s="8">
        <f t="shared" si="94"/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8">
        <f t="shared" si="104"/>
        <v>0</v>
      </c>
      <c r="Q297" s="9">
        <f t="shared" si="105"/>
        <v>0</v>
      </c>
      <c r="R297" s="7">
        <f t="shared" si="106"/>
        <v>0</v>
      </c>
      <c r="S297" s="8">
        <f t="shared" si="107"/>
        <v>0</v>
      </c>
      <c r="T297" s="9">
        <f t="shared" si="108"/>
        <v>0</v>
      </c>
      <c r="U297" s="9">
        <f t="shared" si="109"/>
        <v>0</v>
      </c>
      <c r="V297" s="1">
        <f t="shared" si="101"/>
        <v>0</v>
      </c>
    </row>
    <row r="298" spans="1:22">
      <c r="A298" s="105">
        <v>3.0499999999999999E-4</v>
      </c>
      <c r="B298" s="7">
        <f t="shared" si="102"/>
        <v>10000.000305</v>
      </c>
      <c r="C298" t="s">
        <v>248</v>
      </c>
      <c r="D298" t="s">
        <v>203</v>
      </c>
      <c r="E298" t="s">
        <v>151</v>
      </c>
      <c r="F298" s="26">
        <f t="shared" si="103"/>
        <v>1</v>
      </c>
      <c r="G298" s="26">
        <f t="shared" si="91"/>
        <v>1</v>
      </c>
      <c r="H298" s="8">
        <f t="shared" si="92"/>
        <v>10000</v>
      </c>
      <c r="I298" s="8">
        <f t="shared" si="93"/>
        <v>0</v>
      </c>
      <c r="J298" s="8">
        <f t="shared" si="94"/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8">
        <f t="shared" si="104"/>
        <v>0</v>
      </c>
      <c r="Q298" s="9">
        <f t="shared" si="105"/>
        <v>0</v>
      </c>
      <c r="R298" s="7">
        <f t="shared" si="106"/>
        <v>0</v>
      </c>
      <c r="S298" s="8">
        <f t="shared" si="107"/>
        <v>10000</v>
      </c>
      <c r="T298" s="9">
        <f t="shared" si="108"/>
        <v>0</v>
      </c>
      <c r="U298" s="9">
        <f t="shared" si="109"/>
        <v>0</v>
      </c>
      <c r="V298" s="1">
        <f t="shared" si="101"/>
        <v>10000</v>
      </c>
    </row>
    <row r="299" spans="1:22">
      <c r="A299" s="105">
        <v>3.0600000000000001E-4</v>
      </c>
      <c r="B299" s="7">
        <f t="shared" si="102"/>
        <v>3.0600000000000001E-4</v>
      </c>
      <c r="C299"/>
      <c r="D299"/>
      <c r="E299"/>
      <c r="F299" s="26">
        <f t="shared" si="103"/>
        <v>0</v>
      </c>
      <c r="G299" s="26">
        <f t="shared" si="91"/>
        <v>0</v>
      </c>
      <c r="H299" s="8">
        <f t="shared" si="92"/>
        <v>0</v>
      </c>
      <c r="I299" s="8">
        <f t="shared" si="93"/>
        <v>0</v>
      </c>
      <c r="J299" s="8">
        <f t="shared" si="94"/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8">
        <f t="shared" si="104"/>
        <v>0</v>
      </c>
      <c r="Q299" s="9">
        <f t="shared" si="105"/>
        <v>0</v>
      </c>
      <c r="R299" s="7">
        <f t="shared" si="106"/>
        <v>0</v>
      </c>
      <c r="S299" s="8">
        <f t="shared" si="107"/>
        <v>0</v>
      </c>
      <c r="T299" s="9">
        <f t="shared" si="108"/>
        <v>0</v>
      </c>
      <c r="U299" s="9">
        <f t="shared" si="109"/>
        <v>0</v>
      </c>
      <c r="V299" s="1">
        <f t="shared" si="101"/>
        <v>0</v>
      </c>
    </row>
    <row r="300" spans="1:22">
      <c r="A300" s="105">
        <v>3.0700000000000004E-4</v>
      </c>
      <c r="B300" s="7">
        <f t="shared" si="102"/>
        <v>6778.6262611984703</v>
      </c>
      <c r="C300" t="s">
        <v>249</v>
      </c>
      <c r="D300" t="s">
        <v>203</v>
      </c>
      <c r="E300" t="s">
        <v>250</v>
      </c>
      <c r="F300" s="26">
        <f t="shared" si="103"/>
        <v>1</v>
      </c>
      <c r="G300" s="26">
        <f t="shared" si="91"/>
        <v>1</v>
      </c>
      <c r="H300" s="8">
        <f t="shared" si="92"/>
        <v>0</v>
      </c>
      <c r="I300" s="8">
        <f t="shared" si="93"/>
        <v>6778.62595419847</v>
      </c>
      <c r="J300" s="8">
        <f t="shared" si="94"/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8">
        <f t="shared" si="104"/>
        <v>0</v>
      </c>
      <c r="Q300" s="9">
        <f t="shared" si="105"/>
        <v>0</v>
      </c>
      <c r="R300" s="7">
        <f t="shared" si="106"/>
        <v>0</v>
      </c>
      <c r="S300" s="8">
        <f t="shared" si="107"/>
        <v>6778.62595419847</v>
      </c>
      <c r="T300" s="9">
        <f t="shared" si="108"/>
        <v>0</v>
      </c>
      <c r="U300" s="9">
        <f t="shared" si="109"/>
        <v>0</v>
      </c>
      <c r="V300" s="1">
        <f t="shared" si="101"/>
        <v>6778.62595419847</v>
      </c>
    </row>
    <row r="301" spans="1:22">
      <c r="A301" s="105">
        <v>3.0800000000000001E-4</v>
      </c>
      <c r="B301" s="7">
        <f t="shared" si="102"/>
        <v>3.0800000000000001E-4</v>
      </c>
      <c r="F301" s="26">
        <f t="shared" si="103"/>
        <v>0</v>
      </c>
      <c r="G301" s="26">
        <f t="shared" si="91"/>
        <v>0</v>
      </c>
      <c r="H301" s="8">
        <f t="shared" si="92"/>
        <v>0</v>
      </c>
      <c r="I301" s="8">
        <f t="shared" si="93"/>
        <v>0</v>
      </c>
      <c r="J301" s="8">
        <f t="shared" si="94"/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8">
        <f t="shared" si="104"/>
        <v>0</v>
      </c>
      <c r="Q301" s="9">
        <f t="shared" si="105"/>
        <v>0</v>
      </c>
      <c r="R301" s="7">
        <f t="shared" si="106"/>
        <v>0</v>
      </c>
      <c r="S301" s="8">
        <f t="shared" si="107"/>
        <v>0</v>
      </c>
      <c r="T301" s="9">
        <f t="shared" si="108"/>
        <v>0</v>
      </c>
      <c r="U301" s="9">
        <f t="shared" si="109"/>
        <v>0</v>
      </c>
      <c r="V301" s="1">
        <f t="shared" si="101"/>
        <v>0</v>
      </c>
    </row>
    <row r="302" spans="1:22">
      <c r="A302" s="105">
        <v>3.0900000000000003E-4</v>
      </c>
      <c r="B302" s="7">
        <f t="shared" si="102"/>
        <v>3.0900000000000003E-4</v>
      </c>
      <c r="F302" s="26">
        <f t="shared" si="103"/>
        <v>0</v>
      </c>
      <c r="G302" s="26">
        <f t="shared" si="91"/>
        <v>0</v>
      </c>
      <c r="H302" s="8">
        <f t="shared" si="92"/>
        <v>0</v>
      </c>
      <c r="I302" s="8">
        <f t="shared" si="93"/>
        <v>0</v>
      </c>
      <c r="J302" s="8">
        <f t="shared" si="94"/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8">
        <f t="shared" si="104"/>
        <v>0</v>
      </c>
      <c r="Q302" s="9">
        <f t="shared" si="105"/>
        <v>0</v>
      </c>
      <c r="R302" s="7">
        <f t="shared" si="106"/>
        <v>0</v>
      </c>
      <c r="S302" s="8">
        <f t="shared" si="107"/>
        <v>0</v>
      </c>
      <c r="T302" s="9">
        <f t="shared" si="108"/>
        <v>0</v>
      </c>
      <c r="U302" s="9">
        <f t="shared" si="109"/>
        <v>0</v>
      </c>
      <c r="V302" s="1">
        <f t="shared" si="101"/>
        <v>0</v>
      </c>
    </row>
    <row r="303" spans="1:22">
      <c r="A303" s="105">
        <v>3.1E-4</v>
      </c>
      <c r="B303" s="7">
        <f t="shared" si="102"/>
        <v>3.1E-4</v>
      </c>
      <c r="F303" s="26">
        <f t="shared" si="103"/>
        <v>0</v>
      </c>
      <c r="G303" s="26">
        <f t="shared" si="91"/>
        <v>0</v>
      </c>
      <c r="H303" s="8">
        <f t="shared" si="92"/>
        <v>0</v>
      </c>
      <c r="I303" s="8">
        <f t="shared" si="93"/>
        <v>0</v>
      </c>
      <c r="J303" s="8">
        <f t="shared" si="94"/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8">
        <f t="shared" si="104"/>
        <v>0</v>
      </c>
      <c r="Q303" s="9">
        <f t="shared" si="105"/>
        <v>0</v>
      </c>
      <c r="R303" s="7">
        <f t="shared" si="106"/>
        <v>0</v>
      </c>
      <c r="S303" s="8">
        <f t="shared" si="107"/>
        <v>0</v>
      </c>
      <c r="T303" s="9">
        <f t="shared" si="108"/>
        <v>0</v>
      </c>
      <c r="U303" s="9">
        <f t="shared" si="109"/>
        <v>0</v>
      </c>
      <c r="V303" s="1">
        <f t="shared" si="101"/>
        <v>0</v>
      </c>
    </row>
    <row r="304" spans="1:22">
      <c r="A304" s="105">
        <v>3.1100000000000002E-4</v>
      </c>
      <c r="B304" s="7">
        <f t="shared" si="102"/>
        <v>3.1100000000000002E-4</v>
      </c>
      <c r="F304" s="26">
        <f t="shared" si="103"/>
        <v>0</v>
      </c>
      <c r="G304" s="26">
        <f t="shared" si="91"/>
        <v>0</v>
      </c>
      <c r="H304" s="8">
        <f t="shared" si="92"/>
        <v>0</v>
      </c>
      <c r="I304" s="8">
        <f t="shared" si="93"/>
        <v>0</v>
      </c>
      <c r="J304" s="8">
        <f t="shared" si="94"/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8">
        <f t="shared" si="104"/>
        <v>0</v>
      </c>
      <c r="Q304" s="9">
        <f t="shared" si="105"/>
        <v>0</v>
      </c>
      <c r="R304" s="7">
        <f t="shared" si="106"/>
        <v>0</v>
      </c>
      <c r="S304" s="8">
        <f t="shared" si="107"/>
        <v>0</v>
      </c>
      <c r="T304" s="9">
        <f t="shared" si="108"/>
        <v>0</v>
      </c>
      <c r="U304" s="9">
        <f t="shared" si="109"/>
        <v>0</v>
      </c>
      <c r="V304" s="1">
        <f t="shared" si="101"/>
        <v>0</v>
      </c>
    </row>
    <row r="305" spans="1:22">
      <c r="A305" s="105">
        <v>3.1199999999999999E-4</v>
      </c>
      <c r="B305" s="7">
        <f t="shared" si="102"/>
        <v>3.1199999999999999E-4</v>
      </c>
      <c r="F305" s="26">
        <f t="shared" si="103"/>
        <v>0</v>
      </c>
      <c r="G305" s="26">
        <f t="shared" si="91"/>
        <v>0</v>
      </c>
      <c r="H305" s="8">
        <f t="shared" si="92"/>
        <v>0</v>
      </c>
      <c r="I305" s="8">
        <f t="shared" si="93"/>
        <v>0</v>
      </c>
      <c r="J305" s="8">
        <f t="shared" si="94"/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8">
        <f t="shared" si="104"/>
        <v>0</v>
      </c>
      <c r="Q305" s="9">
        <f t="shared" si="105"/>
        <v>0</v>
      </c>
      <c r="R305" s="7">
        <f t="shared" si="106"/>
        <v>0</v>
      </c>
      <c r="S305" s="8">
        <f t="shared" si="107"/>
        <v>0</v>
      </c>
      <c r="T305" s="9">
        <f t="shared" si="108"/>
        <v>0</v>
      </c>
      <c r="U305" s="9">
        <f t="shared" si="109"/>
        <v>0</v>
      </c>
      <c r="V305" s="1">
        <f t="shared" si="101"/>
        <v>0</v>
      </c>
    </row>
    <row r="306" spans="1:22">
      <c r="A306" s="105">
        <v>3.1300000000000002E-4</v>
      </c>
      <c r="B306" s="7">
        <f t="shared" si="102"/>
        <v>3.1300000000000002E-4</v>
      </c>
      <c r="F306" s="26">
        <f t="shared" si="103"/>
        <v>0</v>
      </c>
      <c r="G306" s="26">
        <f t="shared" si="91"/>
        <v>0</v>
      </c>
      <c r="H306" s="8">
        <f t="shared" si="92"/>
        <v>0</v>
      </c>
      <c r="I306" s="8">
        <f t="shared" si="93"/>
        <v>0</v>
      </c>
      <c r="J306" s="8">
        <f t="shared" si="94"/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8">
        <f t="shared" si="104"/>
        <v>0</v>
      </c>
      <c r="Q306" s="9">
        <f t="shared" si="105"/>
        <v>0</v>
      </c>
      <c r="R306" s="7">
        <f t="shared" si="106"/>
        <v>0</v>
      </c>
      <c r="S306" s="8">
        <f t="shared" si="107"/>
        <v>0</v>
      </c>
      <c r="T306" s="9">
        <f t="shared" si="108"/>
        <v>0</v>
      </c>
      <c r="U306" s="9">
        <f t="shared" si="109"/>
        <v>0</v>
      </c>
      <c r="V306" s="1">
        <f t="shared" si="101"/>
        <v>0</v>
      </c>
    </row>
    <row r="307" spans="1:22">
      <c r="A307" s="105">
        <v>3.1399999999999999E-4</v>
      </c>
      <c r="B307" s="7">
        <f t="shared" si="102"/>
        <v>3.1399999999999999E-4</v>
      </c>
      <c r="F307" s="26">
        <f t="shared" si="103"/>
        <v>0</v>
      </c>
      <c r="G307" s="26">
        <f t="shared" si="91"/>
        <v>0</v>
      </c>
      <c r="H307" s="8">
        <f t="shared" si="92"/>
        <v>0</v>
      </c>
      <c r="I307" s="8">
        <f t="shared" si="93"/>
        <v>0</v>
      </c>
      <c r="J307" s="8">
        <f t="shared" si="94"/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8">
        <f t="shared" si="104"/>
        <v>0</v>
      </c>
      <c r="Q307" s="9">
        <f t="shared" si="105"/>
        <v>0</v>
      </c>
      <c r="R307" s="7">
        <f t="shared" si="106"/>
        <v>0</v>
      </c>
      <c r="S307" s="8">
        <f t="shared" si="107"/>
        <v>0</v>
      </c>
      <c r="T307" s="9">
        <f t="shared" si="108"/>
        <v>0</v>
      </c>
      <c r="U307" s="9">
        <f t="shared" si="109"/>
        <v>0</v>
      </c>
      <c r="V307" s="1">
        <f t="shared" si="101"/>
        <v>0</v>
      </c>
    </row>
    <row r="308" spans="1:22">
      <c r="A308" s="105">
        <v>3.1500000000000001E-4</v>
      </c>
      <c r="B308" s="7">
        <f t="shared" si="102"/>
        <v>3.1500000000000001E-4</v>
      </c>
      <c r="F308" s="26">
        <f t="shared" si="103"/>
        <v>0</v>
      </c>
      <c r="G308" s="26">
        <f t="shared" si="91"/>
        <v>0</v>
      </c>
      <c r="H308" s="8">
        <f t="shared" si="92"/>
        <v>0</v>
      </c>
      <c r="I308" s="8">
        <f t="shared" si="93"/>
        <v>0</v>
      </c>
      <c r="J308" s="8">
        <f t="shared" si="94"/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8">
        <f t="shared" si="104"/>
        <v>0</v>
      </c>
      <c r="Q308" s="9">
        <f t="shared" si="105"/>
        <v>0</v>
      </c>
      <c r="R308" s="7">
        <f t="shared" si="106"/>
        <v>0</v>
      </c>
      <c r="S308" s="8">
        <f t="shared" si="107"/>
        <v>0</v>
      </c>
      <c r="T308" s="9">
        <f t="shared" si="108"/>
        <v>0</v>
      </c>
      <c r="U308" s="9">
        <f t="shared" si="109"/>
        <v>0</v>
      </c>
      <c r="V308" s="1">
        <f t="shared" si="101"/>
        <v>0</v>
      </c>
    </row>
    <row r="309" spans="1:22">
      <c r="A309" s="105">
        <v>3.1600000000000004E-4</v>
      </c>
      <c r="B309" s="7">
        <f t="shared" si="102"/>
        <v>3.1600000000000004E-4</v>
      </c>
      <c r="F309" s="26">
        <f t="shared" si="103"/>
        <v>0</v>
      </c>
      <c r="G309" s="26">
        <f t="shared" si="91"/>
        <v>0</v>
      </c>
      <c r="H309" s="8">
        <f t="shared" si="92"/>
        <v>0</v>
      </c>
      <c r="I309" s="8">
        <f t="shared" si="93"/>
        <v>0</v>
      </c>
      <c r="J309" s="8">
        <f t="shared" si="94"/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8">
        <f t="shared" si="104"/>
        <v>0</v>
      </c>
      <c r="Q309" s="9">
        <f t="shared" si="105"/>
        <v>0</v>
      </c>
      <c r="R309" s="7">
        <f t="shared" si="106"/>
        <v>0</v>
      </c>
      <c r="S309" s="8">
        <f t="shared" si="107"/>
        <v>0</v>
      </c>
      <c r="T309" s="9">
        <f t="shared" si="108"/>
        <v>0</v>
      </c>
      <c r="U309" s="9">
        <f t="shared" si="109"/>
        <v>0</v>
      </c>
      <c r="V309" s="1">
        <f t="shared" si="101"/>
        <v>0</v>
      </c>
    </row>
    <row r="310" spans="1:22">
      <c r="A310" s="105">
        <v>3.1700000000000001E-4</v>
      </c>
      <c r="B310" s="7">
        <f t="shared" si="102"/>
        <v>3.1700000000000001E-4</v>
      </c>
      <c r="F310" s="26">
        <f t="shared" si="103"/>
        <v>0</v>
      </c>
      <c r="G310" s="26">
        <f t="shared" si="91"/>
        <v>0</v>
      </c>
      <c r="H310" s="8">
        <f t="shared" si="92"/>
        <v>0</v>
      </c>
      <c r="I310" s="8">
        <f t="shared" si="93"/>
        <v>0</v>
      </c>
      <c r="J310" s="8">
        <f t="shared" si="94"/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8">
        <f t="shared" si="104"/>
        <v>0</v>
      </c>
      <c r="Q310" s="9">
        <f t="shared" si="105"/>
        <v>0</v>
      </c>
      <c r="R310" s="7">
        <f t="shared" si="106"/>
        <v>0</v>
      </c>
      <c r="S310" s="8">
        <f t="shared" si="107"/>
        <v>0</v>
      </c>
      <c r="T310" s="9">
        <f t="shared" si="108"/>
        <v>0</v>
      </c>
      <c r="U310" s="9">
        <f t="shared" si="109"/>
        <v>0</v>
      </c>
      <c r="V310" s="1">
        <f t="shared" si="101"/>
        <v>0</v>
      </c>
    </row>
    <row r="311" spans="1:22">
      <c r="A311" s="105">
        <v>3.1800000000000003E-4</v>
      </c>
      <c r="B311" s="7">
        <f t="shared" si="102"/>
        <v>3.1800000000000003E-4</v>
      </c>
      <c r="F311" s="26">
        <f t="shared" si="103"/>
        <v>0</v>
      </c>
      <c r="G311" s="26">
        <f t="shared" si="91"/>
        <v>0</v>
      </c>
      <c r="H311" s="8">
        <f t="shared" si="92"/>
        <v>0</v>
      </c>
      <c r="I311" s="8">
        <f t="shared" si="93"/>
        <v>0</v>
      </c>
      <c r="J311" s="8">
        <f t="shared" si="94"/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8">
        <f t="shared" si="104"/>
        <v>0</v>
      </c>
      <c r="Q311" s="9">
        <f t="shared" si="105"/>
        <v>0</v>
      </c>
      <c r="R311" s="7">
        <f t="shared" si="106"/>
        <v>0</v>
      </c>
      <c r="S311" s="8">
        <f t="shared" si="107"/>
        <v>0</v>
      </c>
      <c r="T311" s="9">
        <f t="shared" si="108"/>
        <v>0</v>
      </c>
      <c r="U311" s="9">
        <f t="shared" si="109"/>
        <v>0</v>
      </c>
      <c r="V311" s="1">
        <f t="shared" si="101"/>
        <v>0</v>
      </c>
    </row>
    <row r="312" spans="1:22">
      <c r="A312" s="105">
        <v>3.19E-4</v>
      </c>
      <c r="B312" s="7">
        <f t="shared" si="102"/>
        <v>3.19E-4</v>
      </c>
      <c r="F312" s="26">
        <f t="shared" si="103"/>
        <v>0</v>
      </c>
      <c r="G312" s="26">
        <f t="shared" si="91"/>
        <v>0</v>
      </c>
      <c r="H312" s="8">
        <f t="shared" si="92"/>
        <v>0</v>
      </c>
      <c r="I312" s="8">
        <f t="shared" si="93"/>
        <v>0</v>
      </c>
      <c r="J312" s="8">
        <f t="shared" si="94"/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8">
        <f t="shared" si="104"/>
        <v>0</v>
      </c>
      <c r="Q312" s="9">
        <f t="shared" si="105"/>
        <v>0</v>
      </c>
      <c r="R312" s="7">
        <f t="shared" si="106"/>
        <v>0</v>
      </c>
      <c r="S312" s="8">
        <f t="shared" si="107"/>
        <v>0</v>
      </c>
      <c r="T312" s="9">
        <f t="shared" si="108"/>
        <v>0</v>
      </c>
      <c r="U312" s="9">
        <f t="shared" si="109"/>
        <v>0</v>
      </c>
      <c r="V312" s="1">
        <f t="shared" si="101"/>
        <v>0</v>
      </c>
    </row>
    <row r="313" spans="1:22">
      <c r="A313" s="105">
        <v>3.2000000000000003E-4</v>
      </c>
      <c r="B313" s="7">
        <f t="shared" ref="B313:B328" si="110">V313+A313</f>
        <v>3.2000000000000003E-4</v>
      </c>
      <c r="F313" s="26">
        <f t="shared" ref="F313:F328" si="111">COUNTIF(H313:O313,"&gt;1")</f>
        <v>0</v>
      </c>
      <c r="G313" s="26">
        <f t="shared" si="91"/>
        <v>0</v>
      </c>
      <c r="H313" s="8">
        <f t="shared" si="92"/>
        <v>0</v>
      </c>
      <c r="I313" s="8">
        <f t="shared" si="93"/>
        <v>0</v>
      </c>
      <c r="J313" s="8">
        <f t="shared" si="94"/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8">
        <f t="shared" ref="P313:P328" si="112">LARGE(H313:J313,2)</f>
        <v>0</v>
      </c>
      <c r="Q313" s="9">
        <f t="shared" ref="Q313:Q328" si="113">LARGE(K313:O313,3)</f>
        <v>0</v>
      </c>
      <c r="R313" s="7">
        <f t="shared" ref="R313:R328" si="114">LARGE(P313:Q313,1)</f>
        <v>0</v>
      </c>
      <c r="S313" s="8">
        <f t="shared" ref="S313:S328" si="115">LARGE(H313:J313,1)</f>
        <v>0</v>
      </c>
      <c r="T313" s="9">
        <f t="shared" ref="T313:T328" si="116">LARGE(K313:O313,1)</f>
        <v>0</v>
      </c>
      <c r="U313" s="9">
        <f t="shared" ref="U313:U328" si="117">LARGE(K313:O313,2)</f>
        <v>0</v>
      </c>
      <c r="V313" s="1">
        <f t="shared" si="101"/>
        <v>0</v>
      </c>
    </row>
    <row r="314" spans="1:22">
      <c r="A314" s="105">
        <v>3.21E-4</v>
      </c>
      <c r="B314" s="7">
        <f t="shared" si="110"/>
        <v>3.21E-4</v>
      </c>
      <c r="F314" s="26">
        <f t="shared" si="111"/>
        <v>0</v>
      </c>
      <c r="G314" s="26">
        <f t="shared" si="91"/>
        <v>0</v>
      </c>
      <c r="H314" s="8">
        <f t="shared" si="92"/>
        <v>0</v>
      </c>
      <c r="I314" s="8">
        <f t="shared" si="93"/>
        <v>0</v>
      </c>
      <c r="J314" s="8">
        <f t="shared" si="94"/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8">
        <f t="shared" si="112"/>
        <v>0</v>
      </c>
      <c r="Q314" s="9">
        <f t="shared" si="113"/>
        <v>0</v>
      </c>
      <c r="R314" s="7">
        <f t="shared" si="114"/>
        <v>0</v>
      </c>
      <c r="S314" s="8">
        <f t="shared" si="115"/>
        <v>0</v>
      </c>
      <c r="T314" s="9">
        <f t="shared" si="116"/>
        <v>0</v>
      </c>
      <c r="U314" s="9">
        <f t="shared" si="117"/>
        <v>0</v>
      </c>
      <c r="V314" s="1">
        <f t="shared" si="101"/>
        <v>0</v>
      </c>
    </row>
    <row r="315" spans="1:22">
      <c r="A315" s="105">
        <v>3.2200000000000002E-4</v>
      </c>
      <c r="B315" s="7">
        <f t="shared" si="110"/>
        <v>3.2200000000000002E-4</v>
      </c>
      <c r="F315" s="26">
        <f t="shared" si="111"/>
        <v>0</v>
      </c>
      <c r="G315" s="26">
        <f t="shared" si="91"/>
        <v>0</v>
      </c>
      <c r="H315" s="8">
        <f t="shared" si="92"/>
        <v>0</v>
      </c>
      <c r="I315" s="8">
        <f t="shared" si="93"/>
        <v>0</v>
      </c>
      <c r="J315" s="8">
        <f t="shared" si="94"/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8">
        <f t="shared" si="112"/>
        <v>0</v>
      </c>
      <c r="Q315" s="9">
        <f t="shared" si="113"/>
        <v>0</v>
      </c>
      <c r="R315" s="7">
        <f t="shared" si="114"/>
        <v>0</v>
      </c>
      <c r="S315" s="8">
        <f t="shared" si="115"/>
        <v>0</v>
      </c>
      <c r="T315" s="9">
        <f t="shared" si="116"/>
        <v>0</v>
      </c>
      <c r="U315" s="9">
        <f t="shared" si="117"/>
        <v>0</v>
      </c>
      <c r="V315" s="1">
        <f t="shared" si="101"/>
        <v>0</v>
      </c>
    </row>
    <row r="316" spans="1:22">
      <c r="A316" s="105">
        <v>3.2299999999999999E-4</v>
      </c>
      <c r="B316" s="7">
        <f t="shared" si="110"/>
        <v>3.2299999999999999E-4</v>
      </c>
      <c r="F316" s="26">
        <f t="shared" si="111"/>
        <v>0</v>
      </c>
      <c r="G316" s="26">
        <f t="shared" si="91"/>
        <v>0</v>
      </c>
      <c r="H316" s="8">
        <f t="shared" si="92"/>
        <v>0</v>
      </c>
      <c r="I316" s="8">
        <f t="shared" si="93"/>
        <v>0</v>
      </c>
      <c r="J316" s="8">
        <f t="shared" si="94"/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8">
        <f t="shared" si="112"/>
        <v>0</v>
      </c>
      <c r="Q316" s="9">
        <f t="shared" si="113"/>
        <v>0</v>
      </c>
      <c r="R316" s="7">
        <f t="shared" si="114"/>
        <v>0</v>
      </c>
      <c r="S316" s="8">
        <f t="shared" si="115"/>
        <v>0</v>
      </c>
      <c r="T316" s="9">
        <f t="shared" si="116"/>
        <v>0</v>
      </c>
      <c r="U316" s="9">
        <f t="shared" si="117"/>
        <v>0</v>
      </c>
      <c r="V316" s="1">
        <f t="shared" si="101"/>
        <v>0</v>
      </c>
    </row>
    <row r="317" spans="1:22">
      <c r="A317" s="105">
        <v>3.2400000000000001E-4</v>
      </c>
      <c r="B317" s="7">
        <f t="shared" si="110"/>
        <v>3.2400000000000001E-4</v>
      </c>
      <c r="F317" s="26">
        <f t="shared" si="111"/>
        <v>0</v>
      </c>
      <c r="G317" s="26">
        <f t="shared" si="91"/>
        <v>0</v>
      </c>
      <c r="H317" s="8">
        <f t="shared" si="92"/>
        <v>0</v>
      </c>
      <c r="I317" s="8">
        <f t="shared" si="93"/>
        <v>0</v>
      </c>
      <c r="J317" s="8">
        <f t="shared" si="94"/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8">
        <f t="shared" si="112"/>
        <v>0</v>
      </c>
      <c r="Q317" s="9">
        <f t="shared" si="113"/>
        <v>0</v>
      </c>
      <c r="R317" s="7">
        <f t="shared" si="114"/>
        <v>0</v>
      </c>
      <c r="S317" s="8">
        <f t="shared" si="115"/>
        <v>0</v>
      </c>
      <c r="T317" s="9">
        <f t="shared" si="116"/>
        <v>0</v>
      </c>
      <c r="U317" s="9">
        <f t="shared" si="117"/>
        <v>0</v>
      </c>
      <c r="V317" s="1">
        <f t="shared" si="101"/>
        <v>0</v>
      </c>
    </row>
    <row r="318" spans="1:22">
      <c r="A318" s="105">
        <v>3.2499999999999999E-4</v>
      </c>
      <c r="B318" s="7">
        <f t="shared" si="110"/>
        <v>3.2499999999999999E-4</v>
      </c>
      <c r="F318" s="26">
        <f t="shared" si="111"/>
        <v>0</v>
      </c>
      <c r="G318" s="26">
        <f t="shared" si="91"/>
        <v>0</v>
      </c>
      <c r="H318" s="8">
        <f t="shared" si="92"/>
        <v>0</v>
      </c>
      <c r="I318" s="8">
        <f t="shared" si="93"/>
        <v>0</v>
      </c>
      <c r="J318" s="8">
        <f t="shared" si="94"/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8">
        <f t="shared" si="112"/>
        <v>0</v>
      </c>
      <c r="Q318" s="9">
        <f t="shared" si="113"/>
        <v>0</v>
      </c>
      <c r="R318" s="7">
        <f t="shared" si="114"/>
        <v>0</v>
      </c>
      <c r="S318" s="8">
        <f t="shared" si="115"/>
        <v>0</v>
      </c>
      <c r="T318" s="9">
        <f t="shared" si="116"/>
        <v>0</v>
      </c>
      <c r="U318" s="9">
        <f t="shared" si="117"/>
        <v>0</v>
      </c>
      <c r="V318" s="1">
        <f t="shared" si="101"/>
        <v>0</v>
      </c>
    </row>
    <row r="319" spans="1:22">
      <c r="A319" s="105">
        <v>3.2600000000000001E-4</v>
      </c>
      <c r="B319" s="7">
        <f t="shared" si="110"/>
        <v>3.2600000000000001E-4</v>
      </c>
      <c r="F319" s="26">
        <f t="shared" si="111"/>
        <v>0</v>
      </c>
      <c r="G319" s="26">
        <f t="shared" si="91"/>
        <v>0</v>
      </c>
      <c r="H319" s="8">
        <f t="shared" si="92"/>
        <v>0</v>
      </c>
      <c r="I319" s="8">
        <f t="shared" si="93"/>
        <v>0</v>
      </c>
      <c r="J319" s="8">
        <f t="shared" si="94"/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8">
        <f t="shared" si="112"/>
        <v>0</v>
      </c>
      <c r="Q319" s="9">
        <f t="shared" si="113"/>
        <v>0</v>
      </c>
      <c r="R319" s="7">
        <f t="shared" si="114"/>
        <v>0</v>
      </c>
      <c r="S319" s="8">
        <f t="shared" si="115"/>
        <v>0</v>
      </c>
      <c r="T319" s="9">
        <f t="shared" si="116"/>
        <v>0</v>
      </c>
      <c r="U319" s="9">
        <f t="shared" si="117"/>
        <v>0</v>
      </c>
      <c r="V319" s="1">
        <f t="shared" si="101"/>
        <v>0</v>
      </c>
    </row>
    <row r="320" spans="1:22">
      <c r="A320" s="105">
        <v>3.2700000000000003E-4</v>
      </c>
      <c r="B320" s="7">
        <f t="shared" si="110"/>
        <v>3.2700000000000003E-4</v>
      </c>
      <c r="F320" s="26">
        <f t="shared" si="111"/>
        <v>0</v>
      </c>
      <c r="G320" s="26">
        <f t="shared" si="91"/>
        <v>0</v>
      </c>
      <c r="H320" s="8">
        <f t="shared" si="92"/>
        <v>0</v>
      </c>
      <c r="I320" s="8">
        <f t="shared" si="93"/>
        <v>0</v>
      </c>
      <c r="J320" s="8">
        <f t="shared" si="94"/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8">
        <f t="shared" si="112"/>
        <v>0</v>
      </c>
      <c r="Q320" s="9">
        <f t="shared" si="113"/>
        <v>0</v>
      </c>
      <c r="R320" s="7">
        <f t="shared" si="114"/>
        <v>0</v>
      </c>
      <c r="S320" s="8">
        <f t="shared" si="115"/>
        <v>0</v>
      </c>
      <c r="T320" s="9">
        <f t="shared" si="116"/>
        <v>0</v>
      </c>
      <c r="U320" s="9">
        <f t="shared" si="117"/>
        <v>0</v>
      </c>
      <c r="V320" s="1">
        <f t="shared" si="101"/>
        <v>0</v>
      </c>
    </row>
    <row r="321" spans="1:33">
      <c r="A321" s="105">
        <v>3.28E-4</v>
      </c>
      <c r="B321" s="7">
        <f t="shared" si="110"/>
        <v>3.28E-4</v>
      </c>
      <c r="F321" s="26">
        <f t="shared" si="111"/>
        <v>0</v>
      </c>
      <c r="G321" s="26">
        <f t="shared" si="91"/>
        <v>0</v>
      </c>
      <c r="H321" s="8">
        <f t="shared" si="92"/>
        <v>0</v>
      </c>
      <c r="I321" s="8">
        <f t="shared" si="93"/>
        <v>0</v>
      </c>
      <c r="J321" s="8">
        <f t="shared" si="94"/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8">
        <f t="shared" si="112"/>
        <v>0</v>
      </c>
      <c r="Q321" s="9">
        <f t="shared" si="113"/>
        <v>0</v>
      </c>
      <c r="R321" s="7">
        <f t="shared" si="114"/>
        <v>0</v>
      </c>
      <c r="S321" s="8">
        <f t="shared" si="115"/>
        <v>0</v>
      </c>
      <c r="T321" s="9">
        <f t="shared" si="116"/>
        <v>0</v>
      </c>
      <c r="U321" s="9">
        <f t="shared" si="117"/>
        <v>0</v>
      </c>
      <c r="V321" s="1">
        <f t="shared" si="101"/>
        <v>0</v>
      </c>
    </row>
    <row r="322" spans="1:33">
      <c r="A322" s="105">
        <v>3.2900000000000003E-4</v>
      </c>
      <c r="B322" s="7">
        <f t="shared" si="110"/>
        <v>3.2900000000000003E-4</v>
      </c>
      <c r="F322" s="26">
        <f t="shared" si="111"/>
        <v>0</v>
      </c>
      <c r="G322" s="26">
        <f t="shared" si="91"/>
        <v>0</v>
      </c>
      <c r="H322" s="8">
        <f t="shared" si="92"/>
        <v>0</v>
      </c>
      <c r="I322" s="8">
        <f t="shared" si="93"/>
        <v>0</v>
      </c>
      <c r="J322" s="8">
        <f t="shared" si="94"/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8">
        <f t="shared" si="112"/>
        <v>0</v>
      </c>
      <c r="Q322" s="9">
        <f t="shared" si="113"/>
        <v>0</v>
      </c>
      <c r="R322" s="7">
        <f t="shared" si="114"/>
        <v>0</v>
      </c>
      <c r="S322" s="8">
        <f t="shared" si="115"/>
        <v>0</v>
      </c>
      <c r="T322" s="9">
        <f t="shared" si="116"/>
        <v>0</v>
      </c>
      <c r="U322" s="9">
        <f t="shared" si="117"/>
        <v>0</v>
      </c>
      <c r="V322" s="1">
        <f t="shared" si="101"/>
        <v>0</v>
      </c>
    </row>
    <row r="323" spans="1:33">
      <c r="A323" s="105">
        <v>3.3E-4</v>
      </c>
      <c r="B323" s="7">
        <f t="shared" si="110"/>
        <v>3.3E-4</v>
      </c>
      <c r="F323" s="26">
        <f t="shared" si="111"/>
        <v>0</v>
      </c>
      <c r="G323" s="26">
        <f t="shared" si="91"/>
        <v>0</v>
      </c>
      <c r="H323" s="8">
        <f t="shared" si="92"/>
        <v>0</v>
      </c>
      <c r="I323" s="8">
        <f t="shared" si="93"/>
        <v>0</v>
      </c>
      <c r="J323" s="8">
        <f t="shared" si="94"/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8">
        <f t="shared" si="112"/>
        <v>0</v>
      </c>
      <c r="Q323" s="9">
        <f t="shared" si="113"/>
        <v>0</v>
      </c>
      <c r="R323" s="7">
        <f t="shared" si="114"/>
        <v>0</v>
      </c>
      <c r="S323" s="8">
        <f t="shared" si="115"/>
        <v>0</v>
      </c>
      <c r="T323" s="9">
        <f t="shared" si="116"/>
        <v>0</v>
      </c>
      <c r="U323" s="9">
        <f t="shared" si="117"/>
        <v>0</v>
      </c>
      <c r="V323" s="1">
        <f t="shared" si="101"/>
        <v>0</v>
      </c>
    </row>
    <row r="324" spans="1:33">
      <c r="A324" s="105">
        <v>3.3100000000000002E-4</v>
      </c>
      <c r="B324" s="7">
        <f t="shared" si="110"/>
        <v>3.3100000000000002E-4</v>
      </c>
      <c r="F324" s="26">
        <f t="shared" si="111"/>
        <v>0</v>
      </c>
      <c r="G324" s="26">
        <f t="shared" si="91"/>
        <v>0</v>
      </c>
      <c r="H324" s="8">
        <f t="shared" si="92"/>
        <v>0</v>
      </c>
      <c r="I324" s="8">
        <f t="shared" si="93"/>
        <v>0</v>
      </c>
      <c r="J324" s="8">
        <f t="shared" si="94"/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8">
        <f t="shared" si="112"/>
        <v>0</v>
      </c>
      <c r="Q324" s="9">
        <f t="shared" si="113"/>
        <v>0</v>
      </c>
      <c r="R324" s="7">
        <f t="shared" si="114"/>
        <v>0</v>
      </c>
      <c r="S324" s="8">
        <f t="shared" si="115"/>
        <v>0</v>
      </c>
      <c r="T324" s="9">
        <f t="shared" si="116"/>
        <v>0</v>
      </c>
      <c r="U324" s="9">
        <f t="shared" si="117"/>
        <v>0</v>
      </c>
      <c r="V324" s="1">
        <f t="shared" si="101"/>
        <v>0</v>
      </c>
    </row>
    <row r="325" spans="1:33">
      <c r="A325" s="105">
        <v>3.3199999999999999E-4</v>
      </c>
      <c r="B325" s="7">
        <f t="shared" si="110"/>
        <v>3.3199999999999999E-4</v>
      </c>
      <c r="F325" s="26">
        <f t="shared" si="111"/>
        <v>0</v>
      </c>
      <c r="G325" s="26">
        <f t="shared" si="91"/>
        <v>0</v>
      </c>
      <c r="H325" s="8">
        <f t="shared" si="92"/>
        <v>0</v>
      </c>
      <c r="I325" s="8">
        <f t="shared" si="93"/>
        <v>0</v>
      </c>
      <c r="J325" s="8">
        <f t="shared" si="94"/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8">
        <f t="shared" si="112"/>
        <v>0</v>
      </c>
      <c r="Q325" s="9">
        <f t="shared" si="113"/>
        <v>0</v>
      </c>
      <c r="R325" s="7">
        <f t="shared" si="114"/>
        <v>0</v>
      </c>
      <c r="S325" s="8">
        <f t="shared" si="115"/>
        <v>0</v>
      </c>
      <c r="T325" s="9">
        <f t="shared" si="116"/>
        <v>0</v>
      </c>
      <c r="U325" s="9">
        <f t="shared" si="117"/>
        <v>0</v>
      </c>
      <c r="V325" s="1">
        <f t="shared" si="101"/>
        <v>0</v>
      </c>
    </row>
    <row r="326" spans="1:33">
      <c r="A326" s="105">
        <v>3.3300000000000002E-4</v>
      </c>
      <c r="B326" s="7">
        <f t="shared" si="110"/>
        <v>3.3300000000000002E-4</v>
      </c>
      <c r="F326" s="26">
        <f t="shared" si="111"/>
        <v>0</v>
      </c>
      <c r="G326" s="26">
        <f t="shared" si="91"/>
        <v>0</v>
      </c>
      <c r="H326" s="8">
        <f t="shared" si="92"/>
        <v>0</v>
      </c>
      <c r="I326" s="8">
        <f t="shared" si="93"/>
        <v>0</v>
      </c>
      <c r="J326" s="8">
        <f t="shared" si="94"/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8">
        <f t="shared" si="112"/>
        <v>0</v>
      </c>
      <c r="Q326" s="9">
        <f t="shared" si="113"/>
        <v>0</v>
      </c>
      <c r="R326" s="7">
        <f t="shared" si="114"/>
        <v>0</v>
      </c>
      <c r="S326" s="8">
        <f t="shared" si="115"/>
        <v>0</v>
      </c>
      <c r="T326" s="9">
        <f t="shared" si="116"/>
        <v>0</v>
      </c>
      <c r="U326" s="9">
        <f t="shared" si="117"/>
        <v>0</v>
      </c>
      <c r="V326" s="1">
        <f t="shared" si="101"/>
        <v>0</v>
      </c>
    </row>
    <row r="327" spans="1:33">
      <c r="A327" s="105">
        <v>3.3399999999999999E-4</v>
      </c>
      <c r="B327" s="7">
        <f t="shared" si="110"/>
        <v>3.3399999999999999E-4</v>
      </c>
      <c r="F327" s="26">
        <f t="shared" si="111"/>
        <v>0</v>
      </c>
      <c r="G327" s="26">
        <f t="shared" si="91"/>
        <v>0</v>
      </c>
      <c r="H327" s="8">
        <f t="shared" si="92"/>
        <v>0</v>
      </c>
      <c r="I327" s="8">
        <f t="shared" si="93"/>
        <v>0</v>
      </c>
      <c r="J327" s="8">
        <f t="shared" si="94"/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8">
        <f t="shared" si="112"/>
        <v>0</v>
      </c>
      <c r="Q327" s="9">
        <f t="shared" si="113"/>
        <v>0</v>
      </c>
      <c r="R327" s="7">
        <f t="shared" si="114"/>
        <v>0</v>
      </c>
      <c r="S327" s="8">
        <f t="shared" si="115"/>
        <v>0</v>
      </c>
      <c r="T327" s="9">
        <f t="shared" si="116"/>
        <v>0</v>
      </c>
      <c r="U327" s="9">
        <f t="shared" si="117"/>
        <v>0</v>
      </c>
      <c r="V327" s="1">
        <f t="shared" si="101"/>
        <v>0</v>
      </c>
    </row>
    <row r="328" spans="1:33">
      <c r="A328" s="105">
        <v>3.3500000000000001E-4</v>
      </c>
      <c r="B328" s="7">
        <f t="shared" si="110"/>
        <v>3.3500000000000001E-4</v>
      </c>
      <c r="F328" s="26">
        <f t="shared" si="111"/>
        <v>0</v>
      </c>
      <c r="G328" s="26">
        <f t="shared" si="91"/>
        <v>0</v>
      </c>
      <c r="H328" s="8">
        <f t="shared" si="92"/>
        <v>0</v>
      </c>
      <c r="I328" s="8">
        <f t="shared" si="93"/>
        <v>0</v>
      </c>
      <c r="J328" s="8">
        <f t="shared" si="94"/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8">
        <f t="shared" si="112"/>
        <v>0</v>
      </c>
      <c r="Q328" s="9">
        <f t="shared" si="113"/>
        <v>0</v>
      </c>
      <c r="R328" s="7">
        <f t="shared" si="114"/>
        <v>0</v>
      </c>
      <c r="S328" s="8">
        <f t="shared" si="115"/>
        <v>0</v>
      </c>
      <c r="T328" s="9">
        <f t="shared" si="116"/>
        <v>0</v>
      </c>
      <c r="U328" s="9">
        <f t="shared" si="117"/>
        <v>0</v>
      </c>
      <c r="V328" s="1">
        <f t="shared" si="101"/>
        <v>0</v>
      </c>
    </row>
    <row r="329" spans="1:33" s="101" customFormat="1">
      <c r="A329" s="105">
        <v>3.3600000000000004E-4</v>
      </c>
      <c r="F329" s="102"/>
      <c r="G329" s="102"/>
      <c r="K329" s="9">
        <v>0</v>
      </c>
      <c r="L329" s="9">
        <v>0</v>
      </c>
      <c r="M329" s="9">
        <v>0</v>
      </c>
      <c r="N329" s="9">
        <v>0</v>
      </c>
      <c r="O329" s="9">
        <v>0</v>
      </c>
      <c r="V329" s="103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</row>
    <row r="330" spans="1:33" s="22" customFormat="1">
      <c r="A330" s="105">
        <v>3.3700000000000001E-4</v>
      </c>
      <c r="C330" s="23" t="s">
        <v>102</v>
      </c>
      <c r="D330" s="23"/>
      <c r="E330" s="23"/>
      <c r="F330" s="25"/>
      <c r="G330" s="25"/>
      <c r="K330" s="9">
        <v>0</v>
      </c>
      <c r="L330" s="9">
        <v>0</v>
      </c>
      <c r="M330" s="9">
        <v>0</v>
      </c>
      <c r="N330" s="9">
        <v>0</v>
      </c>
      <c r="O330" s="9">
        <v>0</v>
      </c>
    </row>
    <row r="331" spans="1:33">
      <c r="A331" s="105">
        <v>3.3800000000000003E-4</v>
      </c>
      <c r="B331" s="7">
        <f t="shared" ref="B331:B362" si="118">V331+A331</f>
        <v>8735.1782036126388</v>
      </c>
      <c r="C331" t="s">
        <v>251</v>
      </c>
      <c r="D331" t="s">
        <v>252</v>
      </c>
      <c r="E331" t="s">
        <v>214</v>
      </c>
      <c r="F331" s="26">
        <f t="shared" ref="F331:F362" si="119">COUNTIF(H331:O331,"&gt;1")</f>
        <v>1</v>
      </c>
      <c r="G331" s="26">
        <f t="shared" ref="G331:G410" si="120">COUNTIF(R331:U331,"&gt;1")</f>
        <v>1</v>
      </c>
      <c r="H331" s="8">
        <f t="shared" ref="H331:H410" si="121">IF(ISERROR(VLOOKUP($C331,Aqua2,5,FALSE)),0,(VLOOKUP($C331,Aqua2,5,FALSE)))</f>
        <v>0</v>
      </c>
      <c r="I331" s="8">
        <f t="shared" ref="I331:I410" si="122">IF(ISERROR(VLOOKUP($C331,Aqua3,5,FALSE)),0,(VLOOKUP($C331,Aqua3,5,FALSE)))</f>
        <v>0</v>
      </c>
      <c r="J331" s="8">
        <f t="shared" ref="J331:J410" si="123">IF(ISERROR(VLOOKUP($C331,Aqua4,5,FALSE)),0,(VLOOKUP($C331,Aqua4,5,FALSE)))</f>
        <v>8735.1778656126389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8">
        <f t="shared" ref="P331:P362" si="124">LARGE(H331:J331,2)</f>
        <v>0</v>
      </c>
      <c r="Q331" s="9">
        <f t="shared" ref="Q331:Q362" si="125">LARGE(K331:O331,3)</f>
        <v>0</v>
      </c>
      <c r="R331" s="7">
        <f t="shared" ref="R331:R362" si="126">LARGE(P331:Q331,1)</f>
        <v>0</v>
      </c>
      <c r="S331" s="8">
        <f t="shared" ref="S331:S362" si="127">LARGE(H331:J331,1)</f>
        <v>8735.1778656126389</v>
      </c>
      <c r="T331" s="9">
        <f t="shared" ref="T331:T362" si="128">LARGE(K331:O331,1)</f>
        <v>0</v>
      </c>
      <c r="U331" s="9">
        <f t="shared" ref="U331:U362" si="129">LARGE(K331:O331,2)</f>
        <v>0</v>
      </c>
      <c r="V331" s="1">
        <f t="shared" ref="V331:V410" si="130">SUM(R331:U331)</f>
        <v>8735.1778656126389</v>
      </c>
    </row>
    <row r="332" spans="1:33">
      <c r="A332" s="105">
        <v>3.39E-4</v>
      </c>
      <c r="B332" s="7">
        <f t="shared" si="118"/>
        <v>18719.349219166226</v>
      </c>
      <c r="C332" t="s">
        <v>507</v>
      </c>
      <c r="D332" t="s">
        <v>252</v>
      </c>
      <c r="E332" t="s">
        <v>137</v>
      </c>
      <c r="F332" s="26">
        <f t="shared" si="119"/>
        <v>2</v>
      </c>
      <c r="G332" s="26">
        <f t="shared" si="120"/>
        <v>2</v>
      </c>
      <c r="H332" s="8">
        <f t="shared" si="121"/>
        <v>0</v>
      </c>
      <c r="I332" s="8">
        <f t="shared" si="122"/>
        <v>9661.9718309859181</v>
      </c>
      <c r="J332" s="8">
        <f t="shared" si="123"/>
        <v>9057.3770491803098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8">
        <f t="shared" si="124"/>
        <v>9057.3770491803098</v>
      </c>
      <c r="Q332" s="9">
        <f t="shared" si="125"/>
        <v>0</v>
      </c>
      <c r="R332" s="7">
        <f t="shared" si="126"/>
        <v>9057.3770491803098</v>
      </c>
      <c r="S332" s="8">
        <f t="shared" si="127"/>
        <v>9661.9718309859181</v>
      </c>
      <c r="T332" s="9">
        <f t="shared" si="128"/>
        <v>0</v>
      </c>
      <c r="U332" s="9">
        <f t="shared" si="129"/>
        <v>0</v>
      </c>
      <c r="V332" s="1">
        <f t="shared" si="130"/>
        <v>18719.348880166228</v>
      </c>
    </row>
    <row r="333" spans="1:33">
      <c r="A333" s="105">
        <v>3.4000000000000002E-4</v>
      </c>
      <c r="B333" s="7">
        <f t="shared" si="118"/>
        <v>3.4000000000000002E-4</v>
      </c>
      <c r="C333"/>
      <c r="D333"/>
      <c r="E333"/>
      <c r="F333" s="26">
        <f t="shared" si="119"/>
        <v>0</v>
      </c>
      <c r="G333" s="26">
        <f t="shared" si="120"/>
        <v>0</v>
      </c>
      <c r="H333" s="8">
        <f t="shared" si="121"/>
        <v>0</v>
      </c>
      <c r="I333" s="8">
        <f t="shared" si="122"/>
        <v>0</v>
      </c>
      <c r="J333" s="8">
        <f t="shared" si="123"/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8">
        <f t="shared" si="124"/>
        <v>0</v>
      </c>
      <c r="Q333" s="9">
        <f t="shared" si="125"/>
        <v>0</v>
      </c>
      <c r="R333" s="7">
        <f t="shared" si="126"/>
        <v>0</v>
      </c>
      <c r="S333" s="8">
        <f t="shared" si="127"/>
        <v>0</v>
      </c>
      <c r="T333" s="9">
        <f t="shared" si="128"/>
        <v>0</v>
      </c>
      <c r="U333" s="9">
        <f t="shared" si="129"/>
        <v>0</v>
      </c>
      <c r="V333" s="1">
        <f t="shared" si="130"/>
        <v>0</v>
      </c>
    </row>
    <row r="334" spans="1:33">
      <c r="A334" s="105">
        <v>3.4099999999999999E-4</v>
      </c>
      <c r="B334" s="7">
        <f t="shared" si="118"/>
        <v>3.4099999999999999E-4</v>
      </c>
      <c r="C334"/>
      <c r="D334"/>
      <c r="E334"/>
      <c r="F334" s="26">
        <f t="shared" si="119"/>
        <v>0</v>
      </c>
      <c r="G334" s="26">
        <f t="shared" si="120"/>
        <v>0</v>
      </c>
      <c r="H334" s="8">
        <f t="shared" si="121"/>
        <v>0</v>
      </c>
      <c r="I334" s="8">
        <f t="shared" si="122"/>
        <v>0</v>
      </c>
      <c r="J334" s="8">
        <f t="shared" si="123"/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8">
        <f t="shared" si="124"/>
        <v>0</v>
      </c>
      <c r="Q334" s="9">
        <f t="shared" si="125"/>
        <v>0</v>
      </c>
      <c r="R334" s="7">
        <f t="shared" si="126"/>
        <v>0</v>
      </c>
      <c r="S334" s="8">
        <f t="shared" si="127"/>
        <v>0</v>
      </c>
      <c r="T334" s="9">
        <f t="shared" si="128"/>
        <v>0</v>
      </c>
      <c r="U334" s="9">
        <f t="shared" si="129"/>
        <v>0</v>
      </c>
      <c r="V334" s="1">
        <f t="shared" si="130"/>
        <v>0</v>
      </c>
    </row>
    <row r="335" spans="1:33">
      <c r="A335" s="105">
        <v>3.4200000000000002E-4</v>
      </c>
      <c r="B335" s="7">
        <f t="shared" si="118"/>
        <v>9431.0102993257678</v>
      </c>
      <c r="C335" t="s">
        <v>253</v>
      </c>
      <c r="D335" t="s">
        <v>252</v>
      </c>
      <c r="E335" t="s">
        <v>193</v>
      </c>
      <c r="F335" s="26">
        <f t="shared" si="119"/>
        <v>1</v>
      </c>
      <c r="G335" s="26">
        <f t="shared" si="120"/>
        <v>1</v>
      </c>
      <c r="H335" s="8">
        <f t="shared" si="121"/>
        <v>0</v>
      </c>
      <c r="I335" s="8">
        <f t="shared" si="122"/>
        <v>0</v>
      </c>
      <c r="J335" s="8">
        <f t="shared" si="123"/>
        <v>9431.0099573257685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8">
        <f t="shared" si="124"/>
        <v>0</v>
      </c>
      <c r="Q335" s="9">
        <f t="shared" si="125"/>
        <v>0</v>
      </c>
      <c r="R335" s="7">
        <f t="shared" si="126"/>
        <v>0</v>
      </c>
      <c r="S335" s="8">
        <f t="shared" si="127"/>
        <v>9431.0099573257685</v>
      </c>
      <c r="T335" s="9">
        <f t="shared" si="128"/>
        <v>0</v>
      </c>
      <c r="U335" s="9">
        <f t="shared" si="129"/>
        <v>0</v>
      </c>
      <c r="V335" s="1">
        <f t="shared" si="130"/>
        <v>9431.0099573257685</v>
      </c>
    </row>
    <row r="336" spans="1:33">
      <c r="A336" s="105">
        <v>3.4299999999999999E-4</v>
      </c>
      <c r="B336" s="7">
        <f t="shared" si="118"/>
        <v>3.4299999999999999E-4</v>
      </c>
      <c r="C336"/>
      <c r="D336"/>
      <c r="E336"/>
      <c r="F336" s="26">
        <f t="shared" si="119"/>
        <v>0</v>
      </c>
      <c r="G336" s="26">
        <f t="shared" si="120"/>
        <v>0</v>
      </c>
      <c r="H336" s="8">
        <f t="shared" si="121"/>
        <v>0</v>
      </c>
      <c r="I336" s="8">
        <f t="shared" si="122"/>
        <v>0</v>
      </c>
      <c r="J336" s="8">
        <f t="shared" si="123"/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8">
        <f t="shared" si="124"/>
        <v>0</v>
      </c>
      <c r="Q336" s="9">
        <f t="shared" si="125"/>
        <v>0</v>
      </c>
      <c r="R336" s="7">
        <f t="shared" si="126"/>
        <v>0</v>
      </c>
      <c r="S336" s="8">
        <f t="shared" si="127"/>
        <v>0</v>
      </c>
      <c r="T336" s="9">
        <f t="shared" si="128"/>
        <v>0</v>
      </c>
      <c r="U336" s="9">
        <f t="shared" si="129"/>
        <v>0</v>
      </c>
      <c r="V336" s="1">
        <f t="shared" si="130"/>
        <v>0</v>
      </c>
    </row>
    <row r="337" spans="1:22">
      <c r="A337" s="105">
        <v>3.4400000000000001E-4</v>
      </c>
      <c r="B337" s="7">
        <f t="shared" si="118"/>
        <v>10000.000344</v>
      </c>
      <c r="C337" t="s">
        <v>255</v>
      </c>
      <c r="D337" t="s">
        <v>252</v>
      </c>
      <c r="E337" t="s">
        <v>207</v>
      </c>
      <c r="F337" s="26">
        <f t="shared" si="119"/>
        <v>1</v>
      </c>
      <c r="G337" s="26">
        <f t="shared" si="120"/>
        <v>1</v>
      </c>
      <c r="H337" s="8">
        <f t="shared" si="121"/>
        <v>0</v>
      </c>
      <c r="I337" s="8">
        <f t="shared" si="122"/>
        <v>10000</v>
      </c>
      <c r="J337" s="8">
        <f t="shared" si="123"/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8">
        <f t="shared" si="124"/>
        <v>0</v>
      </c>
      <c r="Q337" s="9">
        <f t="shared" si="125"/>
        <v>0</v>
      </c>
      <c r="R337" s="7">
        <f t="shared" si="126"/>
        <v>0</v>
      </c>
      <c r="S337" s="8">
        <f t="shared" si="127"/>
        <v>10000</v>
      </c>
      <c r="T337" s="9">
        <f t="shared" si="128"/>
        <v>0</v>
      </c>
      <c r="U337" s="9">
        <f t="shared" si="129"/>
        <v>0</v>
      </c>
      <c r="V337" s="1">
        <f t="shared" si="130"/>
        <v>10000</v>
      </c>
    </row>
    <row r="338" spans="1:22">
      <c r="A338" s="105">
        <v>3.4500000000000004E-4</v>
      </c>
      <c r="B338" s="7">
        <f t="shared" si="118"/>
        <v>3.4500000000000004E-4</v>
      </c>
      <c r="C338"/>
      <c r="D338"/>
      <c r="E338"/>
      <c r="F338" s="26">
        <f t="shared" si="119"/>
        <v>0</v>
      </c>
      <c r="G338" s="26">
        <f t="shared" si="120"/>
        <v>0</v>
      </c>
      <c r="H338" s="8">
        <f t="shared" si="121"/>
        <v>0</v>
      </c>
      <c r="I338" s="8">
        <f t="shared" si="122"/>
        <v>0</v>
      </c>
      <c r="J338" s="8">
        <f t="shared" si="123"/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8">
        <f t="shared" si="124"/>
        <v>0</v>
      </c>
      <c r="Q338" s="9">
        <f t="shared" si="125"/>
        <v>0</v>
      </c>
      <c r="R338" s="7">
        <f t="shared" si="126"/>
        <v>0</v>
      </c>
      <c r="S338" s="8">
        <f t="shared" si="127"/>
        <v>0</v>
      </c>
      <c r="T338" s="9">
        <f t="shared" si="128"/>
        <v>0</v>
      </c>
      <c r="U338" s="9">
        <f t="shared" si="129"/>
        <v>0</v>
      </c>
      <c r="V338" s="1">
        <f t="shared" si="130"/>
        <v>0</v>
      </c>
    </row>
    <row r="339" spans="1:22">
      <c r="A339" s="105">
        <v>3.4600000000000001E-4</v>
      </c>
      <c r="B339" s="7">
        <f t="shared" si="118"/>
        <v>5935.5419753643582</v>
      </c>
      <c r="C339" t="s">
        <v>256</v>
      </c>
      <c r="D339" t="s">
        <v>252</v>
      </c>
      <c r="E339" t="s">
        <v>257</v>
      </c>
      <c r="F339" s="26">
        <f t="shared" si="119"/>
        <v>1</v>
      </c>
      <c r="G339" s="26">
        <f t="shared" si="120"/>
        <v>1</v>
      </c>
      <c r="H339" s="8">
        <f t="shared" si="121"/>
        <v>0</v>
      </c>
      <c r="I339" s="8">
        <f t="shared" si="122"/>
        <v>0</v>
      </c>
      <c r="J339" s="8">
        <f t="shared" si="123"/>
        <v>5935.5416293643584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8">
        <f t="shared" si="124"/>
        <v>0</v>
      </c>
      <c r="Q339" s="9">
        <f t="shared" si="125"/>
        <v>0</v>
      </c>
      <c r="R339" s="7">
        <f t="shared" si="126"/>
        <v>0</v>
      </c>
      <c r="S339" s="8">
        <f t="shared" si="127"/>
        <v>5935.5416293643584</v>
      </c>
      <c r="T339" s="9">
        <f t="shared" si="128"/>
        <v>0</v>
      </c>
      <c r="U339" s="9">
        <f t="shared" si="129"/>
        <v>0</v>
      </c>
      <c r="V339" s="1">
        <f t="shared" si="130"/>
        <v>5935.5416293643584</v>
      </c>
    </row>
    <row r="340" spans="1:22">
      <c r="A340" s="105">
        <v>3.4700000000000003E-4</v>
      </c>
      <c r="B340" s="7">
        <f t="shared" si="118"/>
        <v>3.4700000000000003E-4</v>
      </c>
      <c r="C340"/>
      <c r="D340"/>
      <c r="E340"/>
      <c r="F340" s="26">
        <f t="shared" si="119"/>
        <v>0</v>
      </c>
      <c r="G340" s="26">
        <f t="shared" si="120"/>
        <v>0</v>
      </c>
      <c r="H340" s="8">
        <f t="shared" si="121"/>
        <v>0</v>
      </c>
      <c r="I340" s="8">
        <f t="shared" si="122"/>
        <v>0</v>
      </c>
      <c r="J340" s="8">
        <f t="shared" si="123"/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8">
        <f t="shared" si="124"/>
        <v>0</v>
      </c>
      <c r="Q340" s="9">
        <f t="shared" si="125"/>
        <v>0</v>
      </c>
      <c r="R340" s="7">
        <f t="shared" si="126"/>
        <v>0</v>
      </c>
      <c r="S340" s="8">
        <f t="shared" si="127"/>
        <v>0</v>
      </c>
      <c r="T340" s="9">
        <f t="shared" si="128"/>
        <v>0</v>
      </c>
      <c r="U340" s="9">
        <f t="shared" si="129"/>
        <v>0</v>
      </c>
      <c r="V340" s="1">
        <f t="shared" si="130"/>
        <v>0</v>
      </c>
    </row>
    <row r="341" spans="1:22">
      <c r="A341" s="105">
        <v>3.48E-4</v>
      </c>
      <c r="B341" s="7">
        <f t="shared" si="118"/>
        <v>8727.735716956744</v>
      </c>
      <c r="C341" t="s">
        <v>259</v>
      </c>
      <c r="D341" t="s">
        <v>252</v>
      </c>
      <c r="E341" t="s">
        <v>124</v>
      </c>
      <c r="F341" s="26">
        <f t="shared" si="119"/>
        <v>1</v>
      </c>
      <c r="G341" s="26">
        <f t="shared" si="120"/>
        <v>1</v>
      </c>
      <c r="H341" s="8">
        <f t="shared" si="121"/>
        <v>0</v>
      </c>
      <c r="I341" s="8">
        <f t="shared" si="122"/>
        <v>8727.7353689567444</v>
      </c>
      <c r="J341" s="8">
        <f t="shared" si="123"/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8">
        <f t="shared" si="124"/>
        <v>0</v>
      </c>
      <c r="Q341" s="9">
        <f t="shared" si="125"/>
        <v>0</v>
      </c>
      <c r="R341" s="7">
        <f t="shared" si="126"/>
        <v>0</v>
      </c>
      <c r="S341" s="8">
        <f t="shared" si="127"/>
        <v>8727.7353689567444</v>
      </c>
      <c r="T341" s="9">
        <f t="shared" si="128"/>
        <v>0</v>
      </c>
      <c r="U341" s="9">
        <f t="shared" si="129"/>
        <v>0</v>
      </c>
      <c r="V341" s="1">
        <f t="shared" si="130"/>
        <v>8727.7353689567444</v>
      </c>
    </row>
    <row r="342" spans="1:22">
      <c r="A342" s="105">
        <v>3.4900000000000003E-4</v>
      </c>
      <c r="B342" s="7">
        <f t="shared" si="118"/>
        <v>9159.2923843983699</v>
      </c>
      <c r="C342" t="s">
        <v>260</v>
      </c>
      <c r="D342" t="s">
        <v>252</v>
      </c>
      <c r="E342" t="s">
        <v>261</v>
      </c>
      <c r="F342" s="26">
        <f t="shared" si="119"/>
        <v>1</v>
      </c>
      <c r="G342" s="26">
        <f t="shared" si="120"/>
        <v>1</v>
      </c>
      <c r="H342" s="8">
        <f t="shared" si="121"/>
        <v>9159.29203539837</v>
      </c>
      <c r="I342" s="8">
        <f t="shared" si="122"/>
        <v>0</v>
      </c>
      <c r="J342" s="8">
        <f t="shared" si="123"/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8">
        <f t="shared" si="124"/>
        <v>0</v>
      </c>
      <c r="Q342" s="9">
        <f t="shared" si="125"/>
        <v>0</v>
      </c>
      <c r="R342" s="7">
        <f t="shared" si="126"/>
        <v>0</v>
      </c>
      <c r="S342" s="8">
        <f t="shared" si="127"/>
        <v>9159.29203539837</v>
      </c>
      <c r="T342" s="9">
        <f t="shared" si="128"/>
        <v>0</v>
      </c>
      <c r="U342" s="9">
        <f t="shared" si="129"/>
        <v>0</v>
      </c>
      <c r="V342" s="1">
        <f t="shared" si="130"/>
        <v>9159.29203539837</v>
      </c>
    </row>
    <row r="343" spans="1:22">
      <c r="A343" s="105">
        <v>3.5E-4</v>
      </c>
      <c r="B343" s="7">
        <f t="shared" si="118"/>
        <v>3.5E-4</v>
      </c>
      <c r="C343"/>
      <c r="D343"/>
      <c r="E343"/>
      <c r="F343" s="26">
        <f t="shared" si="119"/>
        <v>0</v>
      </c>
      <c r="G343" s="26">
        <f t="shared" si="120"/>
        <v>0</v>
      </c>
      <c r="H343" s="8">
        <f t="shared" si="121"/>
        <v>0</v>
      </c>
      <c r="I343" s="8">
        <f t="shared" si="122"/>
        <v>0</v>
      </c>
      <c r="J343" s="8">
        <f t="shared" si="123"/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8">
        <f t="shared" si="124"/>
        <v>0</v>
      </c>
      <c r="Q343" s="9">
        <f t="shared" si="125"/>
        <v>0</v>
      </c>
      <c r="R343" s="7">
        <f t="shared" si="126"/>
        <v>0</v>
      </c>
      <c r="S343" s="8">
        <f t="shared" si="127"/>
        <v>0</v>
      </c>
      <c r="T343" s="9">
        <f t="shared" si="128"/>
        <v>0</v>
      </c>
      <c r="U343" s="9">
        <f t="shared" si="129"/>
        <v>0</v>
      </c>
      <c r="V343" s="1">
        <f t="shared" si="130"/>
        <v>0</v>
      </c>
    </row>
    <row r="344" spans="1:22">
      <c r="A344" s="105">
        <v>3.5100000000000002E-4</v>
      </c>
      <c r="B344" s="7">
        <f t="shared" si="118"/>
        <v>3.5100000000000002E-4</v>
      </c>
      <c r="C344"/>
      <c r="D344"/>
      <c r="E344"/>
      <c r="F344" s="26">
        <f t="shared" si="119"/>
        <v>0</v>
      </c>
      <c r="G344" s="26">
        <f t="shared" si="120"/>
        <v>0</v>
      </c>
      <c r="H344" s="8">
        <f t="shared" si="121"/>
        <v>0</v>
      </c>
      <c r="I344" s="8">
        <f t="shared" si="122"/>
        <v>0</v>
      </c>
      <c r="J344" s="8">
        <f t="shared" si="123"/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8">
        <f t="shared" si="124"/>
        <v>0</v>
      </c>
      <c r="Q344" s="9">
        <f t="shared" si="125"/>
        <v>0</v>
      </c>
      <c r="R344" s="7">
        <f t="shared" si="126"/>
        <v>0</v>
      </c>
      <c r="S344" s="8">
        <f t="shared" si="127"/>
        <v>0</v>
      </c>
      <c r="T344" s="9">
        <f t="shared" si="128"/>
        <v>0</v>
      </c>
      <c r="U344" s="9">
        <f t="shared" si="129"/>
        <v>0</v>
      </c>
      <c r="V344" s="1">
        <f t="shared" si="130"/>
        <v>0</v>
      </c>
    </row>
    <row r="345" spans="1:22">
      <c r="A345" s="105">
        <v>3.5199999999999999E-4</v>
      </c>
      <c r="B345" s="7">
        <f t="shared" si="118"/>
        <v>3.5199999999999999E-4</v>
      </c>
      <c r="C345"/>
      <c r="D345"/>
      <c r="E345"/>
      <c r="F345" s="26">
        <f t="shared" si="119"/>
        <v>0</v>
      </c>
      <c r="G345" s="26">
        <f t="shared" si="120"/>
        <v>0</v>
      </c>
      <c r="H345" s="8">
        <f t="shared" si="121"/>
        <v>0</v>
      </c>
      <c r="I345" s="8">
        <f t="shared" si="122"/>
        <v>0</v>
      </c>
      <c r="J345" s="8">
        <f t="shared" si="123"/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8">
        <f t="shared" si="124"/>
        <v>0</v>
      </c>
      <c r="Q345" s="9">
        <f t="shared" si="125"/>
        <v>0</v>
      </c>
      <c r="R345" s="7">
        <f t="shared" si="126"/>
        <v>0</v>
      </c>
      <c r="S345" s="8">
        <f t="shared" si="127"/>
        <v>0</v>
      </c>
      <c r="T345" s="9">
        <f t="shared" si="128"/>
        <v>0</v>
      </c>
      <c r="U345" s="9">
        <f t="shared" si="129"/>
        <v>0</v>
      </c>
      <c r="V345" s="1">
        <f t="shared" si="130"/>
        <v>0</v>
      </c>
    </row>
    <row r="346" spans="1:22">
      <c r="A346" s="105">
        <v>3.5300000000000002E-4</v>
      </c>
      <c r="B346" s="7">
        <f t="shared" si="118"/>
        <v>3.5300000000000002E-4</v>
      </c>
      <c r="C346"/>
      <c r="D346"/>
      <c r="E346"/>
      <c r="F346" s="26">
        <f t="shared" si="119"/>
        <v>0</v>
      </c>
      <c r="G346" s="26">
        <f t="shared" si="120"/>
        <v>0</v>
      </c>
      <c r="H346" s="8">
        <f t="shared" si="121"/>
        <v>0</v>
      </c>
      <c r="I346" s="8">
        <f t="shared" si="122"/>
        <v>0</v>
      </c>
      <c r="J346" s="8">
        <f t="shared" si="123"/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8">
        <f t="shared" si="124"/>
        <v>0</v>
      </c>
      <c r="Q346" s="9">
        <f t="shared" si="125"/>
        <v>0</v>
      </c>
      <c r="R346" s="7">
        <f t="shared" si="126"/>
        <v>0</v>
      </c>
      <c r="S346" s="8">
        <f t="shared" si="127"/>
        <v>0</v>
      </c>
      <c r="T346" s="9">
        <f t="shared" si="128"/>
        <v>0</v>
      </c>
      <c r="U346" s="9">
        <f t="shared" si="129"/>
        <v>0</v>
      </c>
      <c r="V346" s="1">
        <f t="shared" si="130"/>
        <v>0</v>
      </c>
    </row>
    <row r="347" spans="1:22">
      <c r="A347" s="105">
        <v>3.5399999999999999E-4</v>
      </c>
      <c r="B347" s="7">
        <f t="shared" si="118"/>
        <v>8205.7419807942606</v>
      </c>
      <c r="C347" t="s">
        <v>266</v>
      </c>
      <c r="D347" t="s">
        <v>252</v>
      </c>
      <c r="E347" t="s">
        <v>267</v>
      </c>
      <c r="F347" s="26">
        <f t="shared" si="119"/>
        <v>1</v>
      </c>
      <c r="G347" s="26">
        <f t="shared" si="120"/>
        <v>1</v>
      </c>
      <c r="H347" s="8">
        <f t="shared" si="121"/>
        <v>0</v>
      </c>
      <c r="I347" s="8">
        <f t="shared" si="122"/>
        <v>8205.7416267942608</v>
      </c>
      <c r="J347" s="8">
        <f t="shared" si="123"/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8">
        <f t="shared" si="124"/>
        <v>0</v>
      </c>
      <c r="Q347" s="9">
        <f t="shared" si="125"/>
        <v>0</v>
      </c>
      <c r="R347" s="7">
        <f t="shared" si="126"/>
        <v>0</v>
      </c>
      <c r="S347" s="8">
        <f t="shared" si="127"/>
        <v>8205.7416267942608</v>
      </c>
      <c r="T347" s="9">
        <f t="shared" si="128"/>
        <v>0</v>
      </c>
      <c r="U347" s="9">
        <f t="shared" si="129"/>
        <v>0</v>
      </c>
      <c r="V347" s="1">
        <f t="shared" si="130"/>
        <v>8205.7416267942608</v>
      </c>
    </row>
    <row r="348" spans="1:22" ht="13.5" customHeight="1">
      <c r="A348" s="105">
        <v>3.5500000000000001E-4</v>
      </c>
      <c r="B348" s="7">
        <f t="shared" si="118"/>
        <v>7630.7011336429396</v>
      </c>
      <c r="C348" t="s">
        <v>268</v>
      </c>
      <c r="D348" t="s">
        <v>252</v>
      </c>
      <c r="E348" t="s">
        <v>269</v>
      </c>
      <c r="F348" s="26">
        <f t="shared" si="119"/>
        <v>1</v>
      </c>
      <c r="G348" s="26">
        <f t="shared" si="120"/>
        <v>1</v>
      </c>
      <c r="H348" s="8">
        <f t="shared" si="121"/>
        <v>0</v>
      </c>
      <c r="I348" s="8">
        <f t="shared" si="122"/>
        <v>7630.7007786429394</v>
      </c>
      <c r="J348" s="8">
        <f t="shared" si="123"/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8">
        <f t="shared" si="124"/>
        <v>0</v>
      </c>
      <c r="Q348" s="9">
        <f t="shared" si="125"/>
        <v>0</v>
      </c>
      <c r="R348" s="7">
        <f t="shared" si="126"/>
        <v>0</v>
      </c>
      <c r="S348" s="8">
        <f t="shared" si="127"/>
        <v>7630.7007786429394</v>
      </c>
      <c r="T348" s="9">
        <f t="shared" si="128"/>
        <v>0</v>
      </c>
      <c r="U348" s="9">
        <f t="shared" si="129"/>
        <v>0</v>
      </c>
      <c r="V348" s="1">
        <f t="shared" si="130"/>
        <v>7630.7007786429394</v>
      </c>
    </row>
    <row r="349" spans="1:22">
      <c r="A349" s="105">
        <v>3.5600000000000003E-4</v>
      </c>
      <c r="B349" s="7">
        <f t="shared" si="118"/>
        <v>6388.8892448889001</v>
      </c>
      <c r="C349" t="s">
        <v>53</v>
      </c>
      <c r="D349" t="s">
        <v>252</v>
      </c>
      <c r="E349" t="s">
        <v>118</v>
      </c>
      <c r="F349" s="26">
        <f t="shared" si="119"/>
        <v>1</v>
      </c>
      <c r="G349" s="26">
        <f t="shared" si="120"/>
        <v>1</v>
      </c>
      <c r="H349" s="8">
        <f t="shared" si="121"/>
        <v>6388.8888888889005</v>
      </c>
      <c r="I349" s="8">
        <f t="shared" si="122"/>
        <v>0</v>
      </c>
      <c r="J349" s="8">
        <f t="shared" si="123"/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8">
        <f t="shared" si="124"/>
        <v>0</v>
      </c>
      <c r="Q349" s="9">
        <f t="shared" si="125"/>
        <v>0</v>
      </c>
      <c r="R349" s="7">
        <f t="shared" si="126"/>
        <v>0</v>
      </c>
      <c r="S349" s="8">
        <f t="shared" si="127"/>
        <v>6388.8888888889005</v>
      </c>
      <c r="T349" s="9">
        <f t="shared" si="128"/>
        <v>0</v>
      </c>
      <c r="U349" s="9">
        <f t="shared" si="129"/>
        <v>0</v>
      </c>
      <c r="V349" s="1">
        <f t="shared" si="130"/>
        <v>6388.8888888889005</v>
      </c>
    </row>
    <row r="350" spans="1:22">
      <c r="A350" s="105">
        <v>3.57E-4</v>
      </c>
      <c r="B350" s="7">
        <f t="shared" si="118"/>
        <v>8738.8538601847122</v>
      </c>
      <c r="C350" t="s">
        <v>270</v>
      </c>
      <c r="D350" t="s">
        <v>252</v>
      </c>
      <c r="E350" t="s">
        <v>271</v>
      </c>
      <c r="F350" s="26">
        <f t="shared" si="119"/>
        <v>1</v>
      </c>
      <c r="G350" s="26">
        <f t="shared" si="120"/>
        <v>1</v>
      </c>
      <c r="H350" s="8">
        <f t="shared" si="121"/>
        <v>0</v>
      </c>
      <c r="I350" s="8">
        <f t="shared" si="122"/>
        <v>8738.8535031847114</v>
      </c>
      <c r="J350" s="8">
        <f t="shared" si="123"/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8">
        <f t="shared" si="124"/>
        <v>0</v>
      </c>
      <c r="Q350" s="9">
        <f t="shared" si="125"/>
        <v>0</v>
      </c>
      <c r="R350" s="7">
        <f t="shared" si="126"/>
        <v>0</v>
      </c>
      <c r="S350" s="8">
        <f t="shared" si="127"/>
        <v>8738.8535031847114</v>
      </c>
      <c r="T350" s="9">
        <f t="shared" si="128"/>
        <v>0</v>
      </c>
      <c r="U350" s="9">
        <f t="shared" si="129"/>
        <v>0</v>
      </c>
      <c r="V350" s="1">
        <f t="shared" si="130"/>
        <v>8738.8535031847114</v>
      </c>
    </row>
    <row r="351" spans="1:22">
      <c r="A351" s="105">
        <v>3.5800000000000003E-4</v>
      </c>
      <c r="B351" s="7">
        <f t="shared" si="118"/>
        <v>3.5800000000000003E-4</v>
      </c>
      <c r="C351"/>
      <c r="D351"/>
      <c r="E351"/>
      <c r="F351" s="26">
        <f t="shared" si="119"/>
        <v>0</v>
      </c>
      <c r="G351" s="26">
        <f t="shared" si="120"/>
        <v>0</v>
      </c>
      <c r="H351" s="8">
        <f t="shared" si="121"/>
        <v>0</v>
      </c>
      <c r="I351" s="8">
        <f t="shared" si="122"/>
        <v>0</v>
      </c>
      <c r="J351" s="8">
        <f t="shared" si="123"/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8">
        <f t="shared" si="124"/>
        <v>0</v>
      </c>
      <c r="Q351" s="9">
        <f t="shared" si="125"/>
        <v>0</v>
      </c>
      <c r="R351" s="7">
        <f t="shared" si="126"/>
        <v>0</v>
      </c>
      <c r="S351" s="8">
        <f t="shared" si="127"/>
        <v>0</v>
      </c>
      <c r="T351" s="9">
        <f t="shared" si="128"/>
        <v>0</v>
      </c>
      <c r="U351" s="9">
        <f t="shared" si="129"/>
        <v>0</v>
      </c>
      <c r="V351" s="1">
        <f t="shared" si="130"/>
        <v>0</v>
      </c>
    </row>
    <row r="352" spans="1:22">
      <c r="A352" s="105">
        <v>3.59E-4</v>
      </c>
      <c r="B352" s="7">
        <f t="shared" si="118"/>
        <v>9122.3407845319161</v>
      </c>
      <c r="C352" t="s">
        <v>509</v>
      </c>
      <c r="D352" t="s">
        <v>252</v>
      </c>
      <c r="E352" t="s">
        <v>137</v>
      </c>
      <c r="F352" s="26">
        <f t="shared" si="119"/>
        <v>1</v>
      </c>
      <c r="G352" s="26">
        <f t="shared" si="120"/>
        <v>1</v>
      </c>
      <c r="H352" s="8">
        <f t="shared" si="121"/>
        <v>0</v>
      </c>
      <c r="I352" s="8">
        <f t="shared" si="122"/>
        <v>9122.3404255319165</v>
      </c>
      <c r="J352" s="8">
        <f t="shared" si="123"/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8">
        <f t="shared" si="124"/>
        <v>0</v>
      </c>
      <c r="Q352" s="9">
        <f t="shared" si="125"/>
        <v>0</v>
      </c>
      <c r="R352" s="7">
        <f t="shared" si="126"/>
        <v>0</v>
      </c>
      <c r="S352" s="8">
        <f t="shared" si="127"/>
        <v>9122.3404255319165</v>
      </c>
      <c r="T352" s="9">
        <f t="shared" si="128"/>
        <v>0</v>
      </c>
      <c r="U352" s="9">
        <f t="shared" si="129"/>
        <v>0</v>
      </c>
      <c r="V352" s="1">
        <f t="shared" si="130"/>
        <v>9122.3404255319165</v>
      </c>
    </row>
    <row r="353" spans="1:22">
      <c r="A353" s="105">
        <v>3.6000000000000002E-4</v>
      </c>
      <c r="B353" s="7">
        <f t="shared" si="118"/>
        <v>7534.0912690909281</v>
      </c>
      <c r="C353" t="s">
        <v>272</v>
      </c>
      <c r="D353" t="s">
        <v>252</v>
      </c>
      <c r="E353" t="s">
        <v>214</v>
      </c>
      <c r="F353" s="26">
        <f t="shared" si="119"/>
        <v>1</v>
      </c>
      <c r="G353" s="26">
        <f t="shared" si="120"/>
        <v>1</v>
      </c>
      <c r="H353" s="8">
        <f t="shared" si="121"/>
        <v>0</v>
      </c>
      <c r="I353" s="8">
        <f t="shared" si="122"/>
        <v>0</v>
      </c>
      <c r="J353" s="8">
        <f t="shared" si="123"/>
        <v>7534.0909090909281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8">
        <f t="shared" si="124"/>
        <v>0</v>
      </c>
      <c r="Q353" s="9">
        <f t="shared" si="125"/>
        <v>0</v>
      </c>
      <c r="R353" s="7">
        <f t="shared" si="126"/>
        <v>0</v>
      </c>
      <c r="S353" s="8">
        <f t="shared" si="127"/>
        <v>7534.0909090909281</v>
      </c>
      <c r="T353" s="9">
        <f t="shared" si="128"/>
        <v>0</v>
      </c>
      <c r="U353" s="9">
        <f t="shared" si="129"/>
        <v>0</v>
      </c>
      <c r="V353" s="1">
        <f t="shared" si="130"/>
        <v>7534.0909090909281</v>
      </c>
    </row>
    <row r="354" spans="1:22">
      <c r="A354" s="105">
        <v>3.6099999999999999E-4</v>
      </c>
      <c r="B354" s="7">
        <f t="shared" si="118"/>
        <v>8483.6069183770724</v>
      </c>
      <c r="C354" t="s">
        <v>273</v>
      </c>
      <c r="D354" t="s">
        <v>252</v>
      </c>
      <c r="E354" t="e">
        <v>#N/A</v>
      </c>
      <c r="F354" s="26">
        <f t="shared" si="119"/>
        <v>1</v>
      </c>
      <c r="G354" s="26">
        <f t="shared" si="120"/>
        <v>1</v>
      </c>
      <c r="H354" s="8">
        <f t="shared" si="121"/>
        <v>8483.606557377072</v>
      </c>
      <c r="I354" s="8">
        <f t="shared" si="122"/>
        <v>0</v>
      </c>
      <c r="J354" s="8">
        <f t="shared" si="123"/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8">
        <f t="shared" si="124"/>
        <v>0</v>
      </c>
      <c r="Q354" s="9">
        <f t="shared" si="125"/>
        <v>0</v>
      </c>
      <c r="R354" s="7">
        <f t="shared" si="126"/>
        <v>0</v>
      </c>
      <c r="S354" s="8">
        <f t="shared" si="127"/>
        <v>8483.606557377072</v>
      </c>
      <c r="T354" s="9">
        <f t="shared" si="128"/>
        <v>0</v>
      </c>
      <c r="U354" s="9">
        <f t="shared" si="129"/>
        <v>0</v>
      </c>
      <c r="V354" s="1">
        <f t="shared" si="130"/>
        <v>8483.606557377072</v>
      </c>
    </row>
    <row r="355" spans="1:22">
      <c r="A355" s="105">
        <v>3.6200000000000002E-4</v>
      </c>
      <c r="B355" s="7">
        <f t="shared" si="118"/>
        <v>8601.1083952410027</v>
      </c>
      <c r="C355" t="s">
        <v>45</v>
      </c>
      <c r="D355" t="s">
        <v>252</v>
      </c>
      <c r="E355" t="s">
        <v>118</v>
      </c>
      <c r="F355" s="26">
        <f t="shared" si="119"/>
        <v>1</v>
      </c>
      <c r="G355" s="26">
        <f t="shared" si="120"/>
        <v>1</v>
      </c>
      <c r="H355" s="8">
        <f t="shared" si="121"/>
        <v>8601.108033241002</v>
      </c>
      <c r="I355" s="8">
        <f t="shared" si="122"/>
        <v>0</v>
      </c>
      <c r="J355" s="8">
        <f t="shared" si="123"/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8">
        <f t="shared" si="124"/>
        <v>0</v>
      </c>
      <c r="Q355" s="9">
        <f t="shared" si="125"/>
        <v>0</v>
      </c>
      <c r="R355" s="7">
        <f t="shared" si="126"/>
        <v>0</v>
      </c>
      <c r="S355" s="8">
        <f t="shared" si="127"/>
        <v>8601.108033241002</v>
      </c>
      <c r="T355" s="9">
        <f t="shared" si="128"/>
        <v>0</v>
      </c>
      <c r="U355" s="9">
        <f t="shared" si="129"/>
        <v>0</v>
      </c>
      <c r="V355" s="1">
        <f t="shared" si="130"/>
        <v>8601.108033241002</v>
      </c>
    </row>
    <row r="356" spans="1:22">
      <c r="A356" s="105">
        <v>3.6299999999999999E-4</v>
      </c>
      <c r="B356" s="7">
        <f t="shared" si="118"/>
        <v>6116.2365253616153</v>
      </c>
      <c r="C356" t="s">
        <v>274</v>
      </c>
      <c r="D356" t="s">
        <v>252</v>
      </c>
      <c r="E356" t="s">
        <v>257</v>
      </c>
      <c r="F356" s="26">
        <f t="shared" si="119"/>
        <v>1</v>
      </c>
      <c r="G356" s="26">
        <f t="shared" si="120"/>
        <v>1</v>
      </c>
      <c r="H356" s="8">
        <f t="shared" si="121"/>
        <v>0</v>
      </c>
      <c r="I356" s="8">
        <f t="shared" si="122"/>
        <v>0</v>
      </c>
      <c r="J356" s="8">
        <f t="shared" si="123"/>
        <v>6116.2361623616152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8">
        <f t="shared" si="124"/>
        <v>0</v>
      </c>
      <c r="Q356" s="9">
        <f t="shared" si="125"/>
        <v>0</v>
      </c>
      <c r="R356" s="7">
        <f t="shared" si="126"/>
        <v>0</v>
      </c>
      <c r="S356" s="8">
        <f t="shared" si="127"/>
        <v>6116.2361623616152</v>
      </c>
      <c r="T356" s="9">
        <f t="shared" si="128"/>
        <v>0</v>
      </c>
      <c r="U356" s="9">
        <f t="shared" si="129"/>
        <v>0</v>
      </c>
      <c r="V356" s="1">
        <f t="shared" si="130"/>
        <v>6116.2361623616152</v>
      </c>
    </row>
    <row r="357" spans="1:22">
      <c r="A357" s="105">
        <v>3.6400000000000001E-4</v>
      </c>
      <c r="B357" s="7">
        <f t="shared" si="118"/>
        <v>3.6400000000000001E-4</v>
      </c>
      <c r="C357"/>
      <c r="D357"/>
      <c r="E357"/>
      <c r="F357" s="26">
        <f t="shared" si="119"/>
        <v>0</v>
      </c>
      <c r="G357" s="26">
        <f t="shared" si="120"/>
        <v>0</v>
      </c>
      <c r="H357" s="8">
        <f t="shared" si="121"/>
        <v>0</v>
      </c>
      <c r="I357" s="8">
        <f t="shared" si="122"/>
        <v>0</v>
      </c>
      <c r="J357" s="8">
        <f t="shared" si="123"/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8">
        <f t="shared" si="124"/>
        <v>0</v>
      </c>
      <c r="Q357" s="9">
        <f t="shared" si="125"/>
        <v>0</v>
      </c>
      <c r="R357" s="7">
        <f t="shared" si="126"/>
        <v>0</v>
      </c>
      <c r="S357" s="8">
        <f t="shared" si="127"/>
        <v>0</v>
      </c>
      <c r="T357" s="9">
        <f t="shared" si="128"/>
        <v>0</v>
      </c>
      <c r="U357" s="9">
        <f t="shared" si="129"/>
        <v>0</v>
      </c>
      <c r="V357" s="1">
        <f t="shared" si="130"/>
        <v>0</v>
      </c>
    </row>
    <row r="358" spans="1:22">
      <c r="A358" s="105">
        <v>3.6500000000000004E-4</v>
      </c>
      <c r="B358" s="7">
        <f t="shared" si="118"/>
        <v>8613.0378129888722</v>
      </c>
      <c r="C358" t="s">
        <v>275</v>
      </c>
      <c r="D358" t="s">
        <v>252</v>
      </c>
      <c r="E358" t="s">
        <v>108</v>
      </c>
      <c r="F358" s="26">
        <f t="shared" si="119"/>
        <v>1</v>
      </c>
      <c r="G358" s="26">
        <f t="shared" si="120"/>
        <v>1</v>
      </c>
      <c r="H358" s="8">
        <f t="shared" si="121"/>
        <v>8613.0374479888724</v>
      </c>
      <c r="I358" s="8">
        <f t="shared" si="122"/>
        <v>0</v>
      </c>
      <c r="J358" s="8">
        <f t="shared" si="123"/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8">
        <f t="shared" si="124"/>
        <v>0</v>
      </c>
      <c r="Q358" s="9">
        <f t="shared" si="125"/>
        <v>0</v>
      </c>
      <c r="R358" s="7">
        <f t="shared" si="126"/>
        <v>0</v>
      </c>
      <c r="S358" s="8">
        <f t="shared" si="127"/>
        <v>8613.0374479888724</v>
      </c>
      <c r="T358" s="9">
        <f t="shared" si="128"/>
        <v>0</v>
      </c>
      <c r="U358" s="9">
        <f t="shared" si="129"/>
        <v>0</v>
      </c>
      <c r="V358" s="1">
        <f t="shared" si="130"/>
        <v>8613.0374479888724</v>
      </c>
    </row>
    <row r="359" spans="1:22">
      <c r="A359" s="105">
        <v>3.6600000000000001E-4</v>
      </c>
      <c r="B359" s="7">
        <f t="shared" si="118"/>
        <v>3.6600000000000001E-4</v>
      </c>
      <c r="C359"/>
      <c r="D359"/>
      <c r="E359"/>
      <c r="F359" s="26">
        <f t="shared" si="119"/>
        <v>0</v>
      </c>
      <c r="G359" s="26">
        <f t="shared" si="120"/>
        <v>0</v>
      </c>
      <c r="H359" s="8">
        <f t="shared" si="121"/>
        <v>0</v>
      </c>
      <c r="I359" s="8">
        <f t="shared" si="122"/>
        <v>0</v>
      </c>
      <c r="J359" s="8">
        <f t="shared" si="123"/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8">
        <f t="shared" si="124"/>
        <v>0</v>
      </c>
      <c r="Q359" s="9">
        <f t="shared" si="125"/>
        <v>0</v>
      </c>
      <c r="R359" s="7">
        <f t="shared" si="126"/>
        <v>0</v>
      </c>
      <c r="S359" s="8">
        <f t="shared" si="127"/>
        <v>0</v>
      </c>
      <c r="T359" s="9">
        <f t="shared" si="128"/>
        <v>0</v>
      </c>
      <c r="U359" s="9">
        <f t="shared" si="129"/>
        <v>0</v>
      </c>
      <c r="V359" s="1">
        <f t="shared" si="130"/>
        <v>0</v>
      </c>
    </row>
    <row r="360" spans="1:22">
      <c r="A360" s="105">
        <v>3.6700000000000003E-4</v>
      </c>
      <c r="B360" s="7">
        <f t="shared" si="118"/>
        <v>3.6700000000000003E-4</v>
      </c>
      <c r="C360"/>
      <c r="D360"/>
      <c r="E360"/>
      <c r="F360" s="26">
        <f t="shared" si="119"/>
        <v>0</v>
      </c>
      <c r="G360" s="26">
        <f t="shared" si="120"/>
        <v>0</v>
      </c>
      <c r="H360" s="8">
        <f t="shared" si="121"/>
        <v>0</v>
      </c>
      <c r="I360" s="8">
        <f t="shared" si="122"/>
        <v>0</v>
      </c>
      <c r="J360" s="8">
        <f t="shared" si="123"/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8">
        <f t="shared" si="124"/>
        <v>0</v>
      </c>
      <c r="Q360" s="9">
        <f t="shared" si="125"/>
        <v>0</v>
      </c>
      <c r="R360" s="7">
        <f t="shared" si="126"/>
        <v>0</v>
      </c>
      <c r="S360" s="8">
        <f t="shared" si="127"/>
        <v>0</v>
      </c>
      <c r="T360" s="9">
        <f t="shared" si="128"/>
        <v>0</v>
      </c>
      <c r="U360" s="9">
        <f t="shared" si="129"/>
        <v>0</v>
      </c>
      <c r="V360" s="1">
        <f t="shared" si="130"/>
        <v>0</v>
      </c>
    </row>
    <row r="361" spans="1:22">
      <c r="A361" s="105">
        <v>3.68E-4</v>
      </c>
      <c r="B361" s="7">
        <f t="shared" si="118"/>
        <v>3.68E-4</v>
      </c>
      <c r="C361"/>
      <c r="D361"/>
      <c r="E361"/>
      <c r="F361" s="26">
        <f t="shared" si="119"/>
        <v>0</v>
      </c>
      <c r="G361" s="26">
        <f t="shared" si="120"/>
        <v>0</v>
      </c>
      <c r="H361" s="8">
        <f t="shared" si="121"/>
        <v>0</v>
      </c>
      <c r="I361" s="8">
        <f t="shared" si="122"/>
        <v>0</v>
      </c>
      <c r="J361" s="8">
        <f t="shared" si="123"/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8">
        <f t="shared" si="124"/>
        <v>0</v>
      </c>
      <c r="Q361" s="9">
        <f t="shared" si="125"/>
        <v>0</v>
      </c>
      <c r="R361" s="7">
        <f t="shared" si="126"/>
        <v>0</v>
      </c>
      <c r="S361" s="8">
        <f t="shared" si="127"/>
        <v>0</v>
      </c>
      <c r="T361" s="9">
        <f t="shared" si="128"/>
        <v>0</v>
      </c>
      <c r="U361" s="9">
        <f t="shared" si="129"/>
        <v>0</v>
      </c>
      <c r="V361" s="1">
        <f t="shared" si="130"/>
        <v>0</v>
      </c>
    </row>
    <row r="362" spans="1:22">
      <c r="A362" s="105">
        <v>3.6900000000000002E-4</v>
      </c>
      <c r="B362" s="7">
        <f t="shared" si="118"/>
        <v>6213.6835929925001</v>
      </c>
      <c r="C362" t="s">
        <v>278</v>
      </c>
      <c r="D362" t="s">
        <v>252</v>
      </c>
      <c r="E362" t="s">
        <v>214</v>
      </c>
      <c r="F362" s="26">
        <f t="shared" si="119"/>
        <v>1</v>
      </c>
      <c r="G362" s="26">
        <f t="shared" si="120"/>
        <v>1</v>
      </c>
      <c r="H362" s="8">
        <f t="shared" si="121"/>
        <v>0</v>
      </c>
      <c r="I362" s="8">
        <f t="shared" si="122"/>
        <v>0</v>
      </c>
      <c r="J362" s="8">
        <f t="shared" si="123"/>
        <v>6213.6832239924997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8">
        <f t="shared" si="124"/>
        <v>0</v>
      </c>
      <c r="Q362" s="9">
        <f t="shared" si="125"/>
        <v>0</v>
      </c>
      <c r="R362" s="7">
        <f t="shared" si="126"/>
        <v>0</v>
      </c>
      <c r="S362" s="8">
        <f t="shared" si="127"/>
        <v>6213.6832239924997</v>
      </c>
      <c r="T362" s="9">
        <f t="shared" si="128"/>
        <v>0</v>
      </c>
      <c r="U362" s="9">
        <f t="shared" si="129"/>
        <v>0</v>
      </c>
      <c r="V362" s="1">
        <f t="shared" si="130"/>
        <v>6213.6832239924997</v>
      </c>
    </row>
    <row r="363" spans="1:22">
      <c r="A363" s="105">
        <v>3.6999999999999999E-4</v>
      </c>
      <c r="B363" s="7">
        <f t="shared" ref="B363:B394" si="131">V363+A363</f>
        <v>8426.0519303800065</v>
      </c>
      <c r="C363" t="s">
        <v>279</v>
      </c>
      <c r="D363" t="s">
        <v>252</v>
      </c>
      <c r="E363" t="s">
        <v>121</v>
      </c>
      <c r="F363" s="26">
        <f t="shared" ref="F363:F394" si="132">COUNTIF(H363:O363,"&gt;1")</f>
        <v>1</v>
      </c>
      <c r="G363" s="26">
        <f t="shared" si="120"/>
        <v>1</v>
      </c>
      <c r="H363" s="8">
        <f t="shared" si="121"/>
        <v>8426.0515603800068</v>
      </c>
      <c r="I363" s="8">
        <f t="shared" si="122"/>
        <v>0</v>
      </c>
      <c r="J363" s="8">
        <f t="shared" si="123"/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8">
        <f t="shared" ref="P363:P394" si="133">LARGE(H363:J363,2)</f>
        <v>0</v>
      </c>
      <c r="Q363" s="9">
        <f t="shared" ref="Q363:Q394" si="134">LARGE(K363:O363,3)</f>
        <v>0</v>
      </c>
      <c r="R363" s="7">
        <f t="shared" ref="R363:R394" si="135">LARGE(P363:Q363,1)</f>
        <v>0</v>
      </c>
      <c r="S363" s="8">
        <f t="shared" ref="S363:S394" si="136">LARGE(H363:J363,1)</f>
        <v>8426.0515603800068</v>
      </c>
      <c r="T363" s="9">
        <f t="shared" ref="T363:T394" si="137">LARGE(K363:O363,1)</f>
        <v>0</v>
      </c>
      <c r="U363" s="9">
        <f t="shared" ref="U363:U394" si="138">LARGE(K363:O363,2)</f>
        <v>0</v>
      </c>
      <c r="V363" s="1">
        <f t="shared" si="130"/>
        <v>8426.0515603800068</v>
      </c>
    </row>
    <row r="364" spans="1:22">
      <c r="A364" s="105">
        <v>3.7100000000000002E-4</v>
      </c>
      <c r="B364" s="7">
        <f t="shared" si="131"/>
        <v>17513.267959707271</v>
      </c>
      <c r="C364" t="s">
        <v>280</v>
      </c>
      <c r="D364" t="s">
        <v>252</v>
      </c>
      <c r="E364" t="s">
        <v>124</v>
      </c>
      <c r="F364" s="26">
        <f t="shared" si="132"/>
        <v>2</v>
      </c>
      <c r="G364" s="26">
        <f t="shared" si="120"/>
        <v>2</v>
      </c>
      <c r="H364" s="8">
        <f t="shared" si="121"/>
        <v>0</v>
      </c>
      <c r="I364" s="8">
        <f t="shared" si="122"/>
        <v>9110.2257636122249</v>
      </c>
      <c r="J364" s="8">
        <f t="shared" si="123"/>
        <v>8403.0418250950479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8">
        <f t="shared" si="133"/>
        <v>8403.0418250950479</v>
      </c>
      <c r="Q364" s="9">
        <f t="shared" si="134"/>
        <v>0</v>
      </c>
      <c r="R364" s="7">
        <f t="shared" si="135"/>
        <v>8403.0418250950479</v>
      </c>
      <c r="S364" s="8">
        <f t="shared" si="136"/>
        <v>9110.2257636122249</v>
      </c>
      <c r="T364" s="9">
        <f t="shared" si="137"/>
        <v>0</v>
      </c>
      <c r="U364" s="9">
        <f t="shared" si="138"/>
        <v>0</v>
      </c>
      <c r="V364" s="1">
        <f t="shared" si="130"/>
        <v>17513.267588707273</v>
      </c>
    </row>
    <row r="365" spans="1:22">
      <c r="A365" s="105">
        <v>3.7199999999999999E-4</v>
      </c>
      <c r="B365" s="7">
        <f t="shared" si="131"/>
        <v>3.7199999999999999E-4</v>
      </c>
      <c r="C365"/>
      <c r="D365"/>
      <c r="E365"/>
      <c r="F365" s="26">
        <f t="shared" si="132"/>
        <v>0</v>
      </c>
      <c r="G365" s="26">
        <f t="shared" si="120"/>
        <v>0</v>
      </c>
      <c r="H365" s="8">
        <f t="shared" si="121"/>
        <v>0</v>
      </c>
      <c r="I365" s="8">
        <f t="shared" si="122"/>
        <v>0</v>
      </c>
      <c r="J365" s="8">
        <f t="shared" si="123"/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8">
        <f t="shared" si="133"/>
        <v>0</v>
      </c>
      <c r="Q365" s="9">
        <f t="shared" si="134"/>
        <v>0</v>
      </c>
      <c r="R365" s="7">
        <f t="shared" si="135"/>
        <v>0</v>
      </c>
      <c r="S365" s="8">
        <f t="shared" si="136"/>
        <v>0</v>
      </c>
      <c r="T365" s="9">
        <f t="shared" si="137"/>
        <v>0</v>
      </c>
      <c r="U365" s="9">
        <f t="shared" si="138"/>
        <v>0</v>
      </c>
      <c r="V365" s="1">
        <f t="shared" si="130"/>
        <v>0</v>
      </c>
    </row>
    <row r="366" spans="1:22">
      <c r="A366" s="105">
        <v>3.7300000000000001E-4</v>
      </c>
      <c r="B366" s="7">
        <f t="shared" si="131"/>
        <v>9195.5620928335484</v>
      </c>
      <c r="C366" t="s">
        <v>281</v>
      </c>
      <c r="D366" t="s">
        <v>252</v>
      </c>
      <c r="E366" t="s">
        <v>282</v>
      </c>
      <c r="F366" s="26">
        <f t="shared" si="132"/>
        <v>1</v>
      </c>
      <c r="G366" s="26">
        <f t="shared" si="120"/>
        <v>1</v>
      </c>
      <c r="H366" s="8">
        <f t="shared" si="121"/>
        <v>0</v>
      </c>
      <c r="I366" s="8">
        <f t="shared" si="122"/>
        <v>0</v>
      </c>
      <c r="J366" s="8">
        <f t="shared" si="123"/>
        <v>9195.5617198335476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8">
        <f t="shared" si="133"/>
        <v>0</v>
      </c>
      <c r="Q366" s="9">
        <f t="shared" si="134"/>
        <v>0</v>
      </c>
      <c r="R366" s="7">
        <f t="shared" si="135"/>
        <v>0</v>
      </c>
      <c r="S366" s="8">
        <f t="shared" si="136"/>
        <v>9195.5617198335476</v>
      </c>
      <c r="T366" s="9">
        <f t="shared" si="137"/>
        <v>0</v>
      </c>
      <c r="U366" s="9">
        <f t="shared" si="138"/>
        <v>0</v>
      </c>
      <c r="V366" s="1">
        <f t="shared" si="130"/>
        <v>9195.5617198335476</v>
      </c>
    </row>
    <row r="367" spans="1:22">
      <c r="A367" s="105">
        <v>3.7399999999999998E-4</v>
      </c>
      <c r="B367" s="7">
        <f t="shared" si="131"/>
        <v>15927.059197529412</v>
      </c>
      <c r="C367" t="s">
        <v>283</v>
      </c>
      <c r="D367" t="s">
        <v>252</v>
      </c>
      <c r="E367" t="s">
        <v>128</v>
      </c>
      <c r="F367" s="26">
        <f t="shared" si="132"/>
        <v>2</v>
      </c>
      <c r="G367" s="26">
        <f t="shared" si="120"/>
        <v>2</v>
      </c>
      <c r="H367" s="8">
        <f t="shared" si="121"/>
        <v>8279.9999999999909</v>
      </c>
      <c r="I367" s="8">
        <f t="shared" si="122"/>
        <v>0</v>
      </c>
      <c r="J367" s="8">
        <f t="shared" si="123"/>
        <v>7647.0588235294217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8">
        <f t="shared" si="133"/>
        <v>7647.0588235294217</v>
      </c>
      <c r="Q367" s="9">
        <f t="shared" si="134"/>
        <v>0</v>
      </c>
      <c r="R367" s="7">
        <f t="shared" si="135"/>
        <v>7647.0588235294217</v>
      </c>
      <c r="S367" s="8">
        <f t="shared" si="136"/>
        <v>8279.9999999999909</v>
      </c>
      <c r="T367" s="9">
        <f t="shared" si="137"/>
        <v>0</v>
      </c>
      <c r="U367" s="9">
        <f t="shared" si="138"/>
        <v>0</v>
      </c>
      <c r="V367" s="1">
        <f t="shared" si="130"/>
        <v>15927.058823529413</v>
      </c>
    </row>
    <row r="368" spans="1:22">
      <c r="A368" s="105">
        <v>3.7500000000000001E-4</v>
      </c>
      <c r="B368" s="7">
        <f t="shared" si="131"/>
        <v>6758.6210646551745</v>
      </c>
      <c r="C368" t="s">
        <v>284</v>
      </c>
      <c r="D368" t="s">
        <v>252</v>
      </c>
      <c r="E368" t="s">
        <v>224</v>
      </c>
      <c r="F368" s="26">
        <f t="shared" si="132"/>
        <v>1</v>
      </c>
      <c r="G368" s="26">
        <f t="shared" si="120"/>
        <v>1</v>
      </c>
      <c r="H368" s="8">
        <f t="shared" si="121"/>
        <v>0</v>
      </c>
      <c r="I368" s="8">
        <f t="shared" si="122"/>
        <v>6758.6206896551748</v>
      </c>
      <c r="J368" s="8">
        <f t="shared" si="123"/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8">
        <f t="shared" si="133"/>
        <v>0</v>
      </c>
      <c r="Q368" s="9">
        <f t="shared" si="134"/>
        <v>0</v>
      </c>
      <c r="R368" s="7">
        <f t="shared" si="135"/>
        <v>0</v>
      </c>
      <c r="S368" s="8">
        <f t="shared" si="136"/>
        <v>6758.6206896551748</v>
      </c>
      <c r="T368" s="9">
        <f t="shared" si="137"/>
        <v>0</v>
      </c>
      <c r="U368" s="9">
        <f t="shared" si="138"/>
        <v>0</v>
      </c>
      <c r="V368" s="1">
        <f t="shared" si="130"/>
        <v>6758.6206896551748</v>
      </c>
    </row>
    <row r="369" spans="1:22">
      <c r="A369" s="105">
        <v>3.7600000000000003E-4</v>
      </c>
      <c r="B369" s="7">
        <f t="shared" si="131"/>
        <v>3.7600000000000003E-4</v>
      </c>
      <c r="C369"/>
      <c r="D369"/>
      <c r="E369"/>
      <c r="F369" s="26">
        <f t="shared" si="132"/>
        <v>0</v>
      </c>
      <c r="G369" s="26">
        <f t="shared" si="120"/>
        <v>0</v>
      </c>
      <c r="H369" s="8">
        <f t="shared" si="121"/>
        <v>0</v>
      </c>
      <c r="I369" s="8">
        <f t="shared" si="122"/>
        <v>0</v>
      </c>
      <c r="J369" s="8">
        <f t="shared" si="123"/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8">
        <f t="shared" si="133"/>
        <v>0</v>
      </c>
      <c r="Q369" s="9">
        <f t="shared" si="134"/>
        <v>0</v>
      </c>
      <c r="R369" s="7">
        <f t="shared" si="135"/>
        <v>0</v>
      </c>
      <c r="S369" s="8">
        <f t="shared" si="136"/>
        <v>0</v>
      </c>
      <c r="T369" s="9">
        <f t="shared" si="137"/>
        <v>0</v>
      </c>
      <c r="U369" s="9">
        <f t="shared" si="138"/>
        <v>0</v>
      </c>
      <c r="V369" s="1">
        <f t="shared" si="130"/>
        <v>0</v>
      </c>
    </row>
    <row r="370" spans="1:22">
      <c r="A370" s="105">
        <v>3.77E-4</v>
      </c>
      <c r="B370" s="7">
        <f t="shared" si="131"/>
        <v>10000.000377</v>
      </c>
      <c r="C370" t="s">
        <v>286</v>
      </c>
      <c r="D370" t="s">
        <v>252</v>
      </c>
      <c r="E370" t="s">
        <v>282</v>
      </c>
      <c r="F370" s="26">
        <f t="shared" si="132"/>
        <v>1</v>
      </c>
      <c r="G370" s="26">
        <f t="shared" si="120"/>
        <v>1</v>
      </c>
      <c r="H370" s="8">
        <f t="shared" si="121"/>
        <v>0</v>
      </c>
      <c r="I370" s="8">
        <f t="shared" si="122"/>
        <v>0</v>
      </c>
      <c r="J370" s="8">
        <f t="shared" si="123"/>
        <v>10000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8">
        <f t="shared" si="133"/>
        <v>0</v>
      </c>
      <c r="Q370" s="9">
        <f t="shared" si="134"/>
        <v>0</v>
      </c>
      <c r="R370" s="7">
        <f t="shared" si="135"/>
        <v>0</v>
      </c>
      <c r="S370" s="8">
        <f t="shared" si="136"/>
        <v>10000</v>
      </c>
      <c r="T370" s="9">
        <f t="shared" si="137"/>
        <v>0</v>
      </c>
      <c r="U370" s="9">
        <f t="shared" si="138"/>
        <v>0</v>
      </c>
      <c r="V370" s="1">
        <f t="shared" si="130"/>
        <v>10000</v>
      </c>
    </row>
    <row r="371" spans="1:22">
      <c r="A371" s="105">
        <v>3.7800000000000003E-4</v>
      </c>
      <c r="B371" s="7">
        <f t="shared" si="131"/>
        <v>6913.4518899916402</v>
      </c>
      <c r="C371" t="s">
        <v>287</v>
      </c>
      <c r="D371" t="s">
        <v>252</v>
      </c>
      <c r="E371" t="s">
        <v>288</v>
      </c>
      <c r="F371" s="26">
        <f t="shared" si="132"/>
        <v>1</v>
      </c>
      <c r="G371" s="26">
        <f t="shared" si="120"/>
        <v>1</v>
      </c>
      <c r="H371" s="8">
        <f t="shared" si="121"/>
        <v>0</v>
      </c>
      <c r="I371" s="8">
        <f t="shared" si="122"/>
        <v>0</v>
      </c>
      <c r="J371" s="8">
        <f t="shared" si="123"/>
        <v>6913.4515119916405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8">
        <f t="shared" si="133"/>
        <v>0</v>
      </c>
      <c r="Q371" s="9">
        <f t="shared" si="134"/>
        <v>0</v>
      </c>
      <c r="R371" s="7">
        <f t="shared" si="135"/>
        <v>0</v>
      </c>
      <c r="S371" s="8">
        <f t="shared" si="136"/>
        <v>6913.4515119916405</v>
      </c>
      <c r="T371" s="9">
        <f t="shared" si="137"/>
        <v>0</v>
      </c>
      <c r="U371" s="9">
        <f t="shared" si="138"/>
        <v>0</v>
      </c>
      <c r="V371" s="1">
        <f t="shared" si="130"/>
        <v>6913.4515119916405</v>
      </c>
    </row>
    <row r="372" spans="1:22">
      <c r="A372" s="105">
        <v>3.79E-4</v>
      </c>
      <c r="B372" s="7">
        <f t="shared" si="131"/>
        <v>3.79E-4</v>
      </c>
      <c r="C372"/>
      <c r="D372"/>
      <c r="E372"/>
      <c r="F372" s="26">
        <f t="shared" si="132"/>
        <v>0</v>
      </c>
      <c r="G372" s="26">
        <f t="shared" si="120"/>
        <v>0</v>
      </c>
      <c r="H372" s="8">
        <f t="shared" si="121"/>
        <v>0</v>
      </c>
      <c r="I372" s="8">
        <f t="shared" si="122"/>
        <v>0</v>
      </c>
      <c r="J372" s="8">
        <f t="shared" si="123"/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8">
        <f t="shared" si="133"/>
        <v>0</v>
      </c>
      <c r="Q372" s="9">
        <f t="shared" si="134"/>
        <v>0</v>
      </c>
      <c r="R372" s="7">
        <f t="shared" si="135"/>
        <v>0</v>
      </c>
      <c r="S372" s="8">
        <f t="shared" si="136"/>
        <v>0</v>
      </c>
      <c r="T372" s="9">
        <f t="shared" si="137"/>
        <v>0</v>
      </c>
      <c r="U372" s="9">
        <f t="shared" si="138"/>
        <v>0</v>
      </c>
      <c r="V372" s="1">
        <f t="shared" si="130"/>
        <v>0</v>
      </c>
    </row>
    <row r="373" spans="1:22">
      <c r="A373" s="105">
        <v>3.8000000000000002E-4</v>
      </c>
      <c r="B373" s="7">
        <f t="shared" si="131"/>
        <v>7466.2165962161971</v>
      </c>
      <c r="C373" t="s">
        <v>289</v>
      </c>
      <c r="D373" t="s">
        <v>252</v>
      </c>
      <c r="E373" t="s">
        <v>290</v>
      </c>
      <c r="F373" s="26">
        <f t="shared" si="132"/>
        <v>1</v>
      </c>
      <c r="G373" s="26">
        <f t="shared" si="120"/>
        <v>1</v>
      </c>
      <c r="H373" s="8">
        <f t="shared" si="121"/>
        <v>0</v>
      </c>
      <c r="I373" s="8">
        <f t="shared" si="122"/>
        <v>0</v>
      </c>
      <c r="J373" s="8">
        <f t="shared" si="123"/>
        <v>7466.2162162161967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8">
        <f t="shared" si="133"/>
        <v>0</v>
      </c>
      <c r="Q373" s="9">
        <f t="shared" si="134"/>
        <v>0</v>
      </c>
      <c r="R373" s="7">
        <f t="shared" si="135"/>
        <v>0</v>
      </c>
      <c r="S373" s="8">
        <f t="shared" si="136"/>
        <v>7466.2162162161967</v>
      </c>
      <c r="T373" s="9">
        <f t="shared" si="137"/>
        <v>0</v>
      </c>
      <c r="U373" s="9">
        <f t="shared" si="138"/>
        <v>0</v>
      </c>
      <c r="V373" s="1">
        <f t="shared" si="130"/>
        <v>7466.2162162161967</v>
      </c>
    </row>
    <row r="374" spans="1:22">
      <c r="A374" s="105">
        <v>3.8099999999999999E-4</v>
      </c>
      <c r="B374" s="7">
        <f t="shared" si="131"/>
        <v>18410.166133223771</v>
      </c>
      <c r="C374" t="s">
        <v>291</v>
      </c>
      <c r="D374" t="s">
        <v>252</v>
      </c>
      <c r="E374" t="s">
        <v>108</v>
      </c>
      <c r="F374" s="26">
        <f t="shared" si="132"/>
        <v>2</v>
      </c>
      <c r="G374" s="26">
        <f t="shared" si="120"/>
        <v>2</v>
      </c>
      <c r="H374" s="8">
        <f t="shared" si="121"/>
        <v>9227.3402674592035</v>
      </c>
      <c r="I374" s="8">
        <f t="shared" si="122"/>
        <v>0</v>
      </c>
      <c r="J374" s="8">
        <f t="shared" si="123"/>
        <v>9182.8254847645658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8">
        <f t="shared" si="133"/>
        <v>9182.8254847645658</v>
      </c>
      <c r="Q374" s="9">
        <f t="shared" si="134"/>
        <v>0</v>
      </c>
      <c r="R374" s="7">
        <f t="shared" si="135"/>
        <v>9182.8254847645658</v>
      </c>
      <c r="S374" s="8">
        <f t="shared" si="136"/>
        <v>9227.3402674592035</v>
      </c>
      <c r="T374" s="9">
        <f t="shared" si="137"/>
        <v>0</v>
      </c>
      <c r="U374" s="9">
        <f t="shared" si="138"/>
        <v>0</v>
      </c>
      <c r="V374" s="1">
        <f t="shared" si="130"/>
        <v>18410.165752223769</v>
      </c>
    </row>
    <row r="375" spans="1:22">
      <c r="A375" s="105">
        <v>3.8200000000000002E-4</v>
      </c>
      <c r="B375" s="7">
        <f t="shared" si="131"/>
        <v>6813.9777715169366</v>
      </c>
      <c r="C375" t="s">
        <v>292</v>
      </c>
      <c r="D375" t="s">
        <v>252</v>
      </c>
      <c r="E375" t="s">
        <v>257</v>
      </c>
      <c r="F375" s="26">
        <f t="shared" si="132"/>
        <v>1</v>
      </c>
      <c r="G375" s="26">
        <f t="shared" si="120"/>
        <v>1</v>
      </c>
      <c r="H375" s="8">
        <f t="shared" si="121"/>
        <v>0</v>
      </c>
      <c r="I375" s="8">
        <f t="shared" si="122"/>
        <v>0</v>
      </c>
      <c r="J375" s="8">
        <f t="shared" si="123"/>
        <v>6813.9773895169365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8">
        <f t="shared" si="133"/>
        <v>0</v>
      </c>
      <c r="Q375" s="9">
        <f t="shared" si="134"/>
        <v>0</v>
      </c>
      <c r="R375" s="7">
        <f t="shared" si="135"/>
        <v>0</v>
      </c>
      <c r="S375" s="8">
        <f t="shared" si="136"/>
        <v>6813.9773895169365</v>
      </c>
      <c r="T375" s="9">
        <f t="shared" si="137"/>
        <v>0</v>
      </c>
      <c r="U375" s="9">
        <f t="shared" si="138"/>
        <v>0</v>
      </c>
      <c r="V375" s="1">
        <f t="shared" si="130"/>
        <v>6813.9773895169365</v>
      </c>
    </row>
    <row r="376" spans="1:22">
      <c r="A376" s="105">
        <v>3.8299999999999999E-4</v>
      </c>
      <c r="B376" s="7">
        <f t="shared" si="131"/>
        <v>7611.9406815074535</v>
      </c>
      <c r="C376" t="s">
        <v>293</v>
      </c>
      <c r="D376" t="s">
        <v>252</v>
      </c>
      <c r="E376" t="s">
        <v>288</v>
      </c>
      <c r="F376" s="26">
        <f t="shared" si="132"/>
        <v>1</v>
      </c>
      <c r="G376" s="26">
        <f t="shared" si="120"/>
        <v>1</v>
      </c>
      <c r="H376" s="8">
        <f t="shared" si="121"/>
        <v>0</v>
      </c>
      <c r="I376" s="8">
        <f t="shared" si="122"/>
        <v>0</v>
      </c>
      <c r="J376" s="8">
        <f t="shared" si="123"/>
        <v>7611.9402985074539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8">
        <f t="shared" si="133"/>
        <v>0</v>
      </c>
      <c r="Q376" s="9">
        <f t="shared" si="134"/>
        <v>0</v>
      </c>
      <c r="R376" s="7">
        <f t="shared" si="135"/>
        <v>0</v>
      </c>
      <c r="S376" s="8">
        <f t="shared" si="136"/>
        <v>7611.9402985074539</v>
      </c>
      <c r="T376" s="9">
        <f t="shared" si="137"/>
        <v>0</v>
      </c>
      <c r="U376" s="9">
        <f t="shared" si="138"/>
        <v>0</v>
      </c>
      <c r="V376" s="1">
        <f t="shared" si="130"/>
        <v>7611.9402985074539</v>
      </c>
    </row>
    <row r="377" spans="1:22">
      <c r="A377" s="105">
        <v>3.8400000000000001E-4</v>
      </c>
      <c r="B377" s="7">
        <f t="shared" si="131"/>
        <v>3.8400000000000001E-4</v>
      </c>
      <c r="C377"/>
      <c r="D377"/>
      <c r="E377"/>
      <c r="F377" s="26">
        <f t="shared" si="132"/>
        <v>0</v>
      </c>
      <c r="G377" s="26">
        <f t="shared" si="120"/>
        <v>0</v>
      </c>
      <c r="H377" s="8">
        <f t="shared" si="121"/>
        <v>0</v>
      </c>
      <c r="I377" s="8">
        <f t="shared" si="122"/>
        <v>0</v>
      </c>
      <c r="J377" s="8">
        <f t="shared" si="123"/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8">
        <f t="shared" si="133"/>
        <v>0</v>
      </c>
      <c r="Q377" s="9">
        <f t="shared" si="134"/>
        <v>0</v>
      </c>
      <c r="R377" s="7">
        <f t="shared" si="135"/>
        <v>0</v>
      </c>
      <c r="S377" s="8">
        <f t="shared" si="136"/>
        <v>0</v>
      </c>
      <c r="T377" s="9">
        <f t="shared" si="137"/>
        <v>0</v>
      </c>
      <c r="U377" s="9">
        <f t="shared" si="138"/>
        <v>0</v>
      </c>
      <c r="V377" s="1">
        <f t="shared" si="130"/>
        <v>0</v>
      </c>
    </row>
    <row r="378" spans="1:22">
      <c r="A378" s="105">
        <v>3.8500000000000003E-4</v>
      </c>
      <c r="B378" s="7">
        <f t="shared" si="131"/>
        <v>7237.991651375557</v>
      </c>
      <c r="C378" t="s">
        <v>294</v>
      </c>
      <c r="D378" t="s">
        <v>252</v>
      </c>
      <c r="E378" t="s">
        <v>295</v>
      </c>
      <c r="F378" s="26">
        <f t="shared" si="132"/>
        <v>1</v>
      </c>
      <c r="G378" s="26">
        <f t="shared" si="120"/>
        <v>1</v>
      </c>
      <c r="H378" s="8">
        <f t="shared" si="121"/>
        <v>0</v>
      </c>
      <c r="I378" s="8">
        <f t="shared" si="122"/>
        <v>0</v>
      </c>
      <c r="J378" s="8">
        <f t="shared" si="123"/>
        <v>7237.9912663755567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8">
        <f t="shared" si="133"/>
        <v>0</v>
      </c>
      <c r="Q378" s="9">
        <f t="shared" si="134"/>
        <v>0</v>
      </c>
      <c r="R378" s="7">
        <f t="shared" si="135"/>
        <v>0</v>
      </c>
      <c r="S378" s="8">
        <f t="shared" si="136"/>
        <v>7237.9912663755567</v>
      </c>
      <c r="T378" s="9">
        <f t="shared" si="137"/>
        <v>0</v>
      </c>
      <c r="U378" s="9">
        <f t="shared" si="138"/>
        <v>0</v>
      </c>
      <c r="V378" s="1">
        <f t="shared" si="130"/>
        <v>7237.9912663755567</v>
      </c>
    </row>
    <row r="379" spans="1:22">
      <c r="A379" s="105">
        <v>3.86E-4</v>
      </c>
      <c r="B379" s="7">
        <f t="shared" si="131"/>
        <v>8716.6458751994905</v>
      </c>
      <c r="C379" t="s">
        <v>296</v>
      </c>
      <c r="D379" t="s">
        <v>252</v>
      </c>
      <c r="E379" t="s">
        <v>175</v>
      </c>
      <c r="F379" s="26">
        <f t="shared" si="132"/>
        <v>1</v>
      </c>
      <c r="G379" s="26">
        <f t="shared" si="120"/>
        <v>1</v>
      </c>
      <c r="H379" s="8">
        <f t="shared" si="121"/>
        <v>0</v>
      </c>
      <c r="I379" s="8">
        <f t="shared" si="122"/>
        <v>8716.6454891994908</v>
      </c>
      <c r="J379" s="8">
        <f t="shared" si="123"/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8">
        <f t="shared" si="133"/>
        <v>0</v>
      </c>
      <c r="Q379" s="9">
        <f t="shared" si="134"/>
        <v>0</v>
      </c>
      <c r="R379" s="7">
        <f t="shared" si="135"/>
        <v>0</v>
      </c>
      <c r="S379" s="8">
        <f t="shared" si="136"/>
        <v>8716.6454891994908</v>
      </c>
      <c r="T379" s="9">
        <f t="shared" si="137"/>
        <v>0</v>
      </c>
      <c r="U379" s="9">
        <f t="shared" si="138"/>
        <v>0</v>
      </c>
      <c r="V379" s="1">
        <f t="shared" si="130"/>
        <v>8716.6454891994908</v>
      </c>
    </row>
    <row r="380" spans="1:22">
      <c r="A380" s="105">
        <v>3.8700000000000003E-4</v>
      </c>
      <c r="B380" s="7">
        <f t="shared" si="131"/>
        <v>7466.2166032161967</v>
      </c>
      <c r="C380" t="s">
        <v>297</v>
      </c>
      <c r="D380" t="s">
        <v>252</v>
      </c>
      <c r="E380" t="s">
        <v>214</v>
      </c>
      <c r="F380" s="26">
        <f t="shared" si="132"/>
        <v>1</v>
      </c>
      <c r="G380" s="26">
        <f t="shared" si="120"/>
        <v>1</v>
      </c>
      <c r="H380" s="8">
        <f t="shared" si="121"/>
        <v>0</v>
      </c>
      <c r="I380" s="8">
        <f t="shared" si="122"/>
        <v>0</v>
      </c>
      <c r="J380" s="8">
        <f t="shared" si="123"/>
        <v>7466.2162162161967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8">
        <f t="shared" si="133"/>
        <v>0</v>
      </c>
      <c r="Q380" s="9">
        <f t="shared" si="134"/>
        <v>0</v>
      </c>
      <c r="R380" s="7">
        <f t="shared" si="135"/>
        <v>0</v>
      </c>
      <c r="S380" s="8">
        <f t="shared" si="136"/>
        <v>7466.2162162161967</v>
      </c>
      <c r="T380" s="9">
        <f t="shared" si="137"/>
        <v>0</v>
      </c>
      <c r="U380" s="9">
        <f t="shared" si="138"/>
        <v>0</v>
      </c>
      <c r="V380" s="1">
        <f t="shared" si="130"/>
        <v>7466.2162162161967</v>
      </c>
    </row>
    <row r="381" spans="1:22">
      <c r="A381" s="105">
        <v>3.88E-4</v>
      </c>
      <c r="B381" s="7">
        <f t="shared" si="131"/>
        <v>7620.690043172378</v>
      </c>
      <c r="C381" t="s">
        <v>298</v>
      </c>
      <c r="D381" t="s">
        <v>252</v>
      </c>
      <c r="E381" t="s">
        <v>288</v>
      </c>
      <c r="F381" s="26">
        <f t="shared" si="132"/>
        <v>1</v>
      </c>
      <c r="G381" s="26">
        <f t="shared" si="120"/>
        <v>1</v>
      </c>
      <c r="H381" s="8">
        <f t="shared" si="121"/>
        <v>0</v>
      </c>
      <c r="I381" s="8">
        <f t="shared" si="122"/>
        <v>0</v>
      </c>
      <c r="J381" s="8">
        <f t="shared" si="123"/>
        <v>7620.6896551723776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8">
        <f t="shared" si="133"/>
        <v>0</v>
      </c>
      <c r="Q381" s="9">
        <f t="shared" si="134"/>
        <v>0</v>
      </c>
      <c r="R381" s="7">
        <f t="shared" si="135"/>
        <v>0</v>
      </c>
      <c r="S381" s="8">
        <f t="shared" si="136"/>
        <v>7620.6896551723776</v>
      </c>
      <c r="T381" s="9">
        <f t="shared" si="137"/>
        <v>0</v>
      </c>
      <c r="U381" s="9">
        <f t="shared" si="138"/>
        <v>0</v>
      </c>
      <c r="V381" s="1">
        <f t="shared" si="130"/>
        <v>7620.6896551723776</v>
      </c>
    </row>
    <row r="382" spans="1:22">
      <c r="A382" s="105">
        <v>3.8900000000000002E-4</v>
      </c>
      <c r="B382" s="7">
        <f t="shared" si="131"/>
        <v>9870.5039861223031</v>
      </c>
      <c r="C382" t="s">
        <v>299</v>
      </c>
      <c r="D382" t="s">
        <v>252</v>
      </c>
      <c r="E382" t="s">
        <v>300</v>
      </c>
      <c r="F382" s="26">
        <f t="shared" si="132"/>
        <v>1</v>
      </c>
      <c r="G382" s="26">
        <f t="shared" si="120"/>
        <v>1</v>
      </c>
      <c r="H382" s="8">
        <f t="shared" si="121"/>
        <v>0</v>
      </c>
      <c r="I382" s="8">
        <f t="shared" si="122"/>
        <v>9870.5035971223024</v>
      </c>
      <c r="J382" s="8">
        <f t="shared" si="123"/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8">
        <f t="shared" si="133"/>
        <v>0</v>
      </c>
      <c r="Q382" s="9">
        <f t="shared" si="134"/>
        <v>0</v>
      </c>
      <c r="R382" s="7">
        <f t="shared" si="135"/>
        <v>0</v>
      </c>
      <c r="S382" s="8">
        <f t="shared" si="136"/>
        <v>9870.5035971223024</v>
      </c>
      <c r="T382" s="9">
        <f t="shared" si="137"/>
        <v>0</v>
      </c>
      <c r="U382" s="9">
        <f t="shared" si="138"/>
        <v>0</v>
      </c>
      <c r="V382" s="1">
        <f t="shared" si="130"/>
        <v>9870.5035971223024</v>
      </c>
    </row>
    <row r="383" spans="1:22">
      <c r="A383" s="105">
        <v>3.8999999999999999E-4</v>
      </c>
      <c r="B383" s="7">
        <f t="shared" si="131"/>
        <v>3.8999999999999999E-4</v>
      </c>
      <c r="C383"/>
      <c r="D383"/>
      <c r="E383"/>
      <c r="F383" s="26">
        <f t="shared" si="132"/>
        <v>0</v>
      </c>
      <c r="G383" s="26">
        <f t="shared" si="120"/>
        <v>0</v>
      </c>
      <c r="H383" s="8">
        <f t="shared" si="121"/>
        <v>0</v>
      </c>
      <c r="I383" s="8">
        <f t="shared" si="122"/>
        <v>0</v>
      </c>
      <c r="J383" s="8">
        <f t="shared" si="123"/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8">
        <f t="shared" si="133"/>
        <v>0</v>
      </c>
      <c r="Q383" s="9">
        <f t="shared" si="134"/>
        <v>0</v>
      </c>
      <c r="R383" s="7">
        <f t="shared" si="135"/>
        <v>0</v>
      </c>
      <c r="S383" s="8">
        <f t="shared" si="136"/>
        <v>0</v>
      </c>
      <c r="T383" s="9">
        <f t="shared" si="137"/>
        <v>0</v>
      </c>
      <c r="U383" s="9">
        <f t="shared" si="138"/>
        <v>0</v>
      </c>
      <c r="V383" s="1">
        <f t="shared" si="130"/>
        <v>0</v>
      </c>
    </row>
    <row r="384" spans="1:22">
      <c r="A384" s="105">
        <v>3.9100000000000002E-4</v>
      </c>
      <c r="B384" s="7">
        <f t="shared" si="131"/>
        <v>3.9100000000000002E-4</v>
      </c>
      <c r="C384"/>
      <c r="D384"/>
      <c r="E384"/>
      <c r="F384" s="26">
        <f t="shared" si="132"/>
        <v>0</v>
      </c>
      <c r="G384" s="26">
        <f t="shared" si="120"/>
        <v>0</v>
      </c>
      <c r="H384" s="8">
        <f t="shared" si="121"/>
        <v>0</v>
      </c>
      <c r="I384" s="8">
        <f t="shared" si="122"/>
        <v>0</v>
      </c>
      <c r="J384" s="8">
        <f t="shared" si="123"/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8">
        <f t="shared" si="133"/>
        <v>0</v>
      </c>
      <c r="Q384" s="9">
        <f t="shared" si="134"/>
        <v>0</v>
      </c>
      <c r="R384" s="7">
        <f t="shared" si="135"/>
        <v>0</v>
      </c>
      <c r="S384" s="8">
        <f t="shared" si="136"/>
        <v>0</v>
      </c>
      <c r="T384" s="9">
        <f t="shared" si="137"/>
        <v>0</v>
      </c>
      <c r="U384" s="9">
        <f t="shared" si="138"/>
        <v>0</v>
      </c>
      <c r="V384" s="1">
        <f t="shared" si="130"/>
        <v>0</v>
      </c>
    </row>
    <row r="385" spans="1:22">
      <c r="A385" s="105">
        <v>3.9199999999999999E-4</v>
      </c>
      <c r="B385" s="7">
        <f t="shared" si="131"/>
        <v>7410.5015853174937</v>
      </c>
      <c r="C385" t="s">
        <v>302</v>
      </c>
      <c r="D385" t="s">
        <v>252</v>
      </c>
      <c r="E385" t="s">
        <v>128</v>
      </c>
      <c r="F385" s="26">
        <f t="shared" si="132"/>
        <v>1</v>
      </c>
      <c r="G385" s="26">
        <f t="shared" si="120"/>
        <v>1</v>
      </c>
      <c r="H385" s="8">
        <f t="shared" si="121"/>
        <v>7410.5011933174937</v>
      </c>
      <c r="I385" s="8">
        <f t="shared" si="122"/>
        <v>0</v>
      </c>
      <c r="J385" s="8">
        <f t="shared" si="123"/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8">
        <f t="shared" si="133"/>
        <v>0</v>
      </c>
      <c r="Q385" s="9">
        <f t="shared" si="134"/>
        <v>0</v>
      </c>
      <c r="R385" s="7">
        <f t="shared" si="135"/>
        <v>0</v>
      </c>
      <c r="S385" s="8">
        <f t="shared" si="136"/>
        <v>7410.5011933174937</v>
      </c>
      <c r="T385" s="9">
        <f t="shared" si="137"/>
        <v>0</v>
      </c>
      <c r="U385" s="9">
        <f t="shared" si="138"/>
        <v>0</v>
      </c>
      <c r="V385" s="1">
        <f t="shared" si="130"/>
        <v>7410.5011933174937</v>
      </c>
    </row>
    <row r="386" spans="1:22">
      <c r="A386" s="105">
        <v>3.9300000000000001E-4</v>
      </c>
      <c r="B386" s="7">
        <f t="shared" si="131"/>
        <v>18234.945670117857</v>
      </c>
      <c r="C386" t="s">
        <v>303</v>
      </c>
      <c r="D386" t="s">
        <v>252</v>
      </c>
      <c r="E386" t="s">
        <v>304</v>
      </c>
      <c r="F386" s="26">
        <f t="shared" si="132"/>
        <v>2</v>
      </c>
      <c r="G386" s="26">
        <f t="shared" si="120"/>
        <v>2</v>
      </c>
      <c r="H386" s="8">
        <f t="shared" si="121"/>
        <v>0</v>
      </c>
      <c r="I386" s="8">
        <f t="shared" si="122"/>
        <v>9488.243430152148</v>
      </c>
      <c r="J386" s="8">
        <f t="shared" si="123"/>
        <v>8746.7018469657105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8">
        <f t="shared" si="133"/>
        <v>8746.7018469657105</v>
      </c>
      <c r="Q386" s="9">
        <f t="shared" si="134"/>
        <v>0</v>
      </c>
      <c r="R386" s="7">
        <f t="shared" si="135"/>
        <v>8746.7018469657105</v>
      </c>
      <c r="S386" s="8">
        <f t="shared" si="136"/>
        <v>9488.243430152148</v>
      </c>
      <c r="T386" s="9">
        <f t="shared" si="137"/>
        <v>0</v>
      </c>
      <c r="U386" s="9">
        <f t="shared" si="138"/>
        <v>0</v>
      </c>
      <c r="V386" s="1">
        <f t="shared" si="130"/>
        <v>18234.945277117858</v>
      </c>
    </row>
    <row r="387" spans="1:22">
      <c r="A387" s="105">
        <v>3.9400000000000004E-4</v>
      </c>
      <c r="B387" s="7">
        <f t="shared" si="131"/>
        <v>3.9400000000000004E-4</v>
      </c>
      <c r="C387"/>
      <c r="D387"/>
      <c r="E387"/>
      <c r="F387" s="26">
        <f t="shared" si="132"/>
        <v>0</v>
      </c>
      <c r="G387" s="26">
        <f t="shared" si="120"/>
        <v>0</v>
      </c>
      <c r="H387" s="8">
        <f t="shared" si="121"/>
        <v>0</v>
      </c>
      <c r="I387" s="8">
        <f t="shared" si="122"/>
        <v>0</v>
      </c>
      <c r="J387" s="8">
        <f t="shared" si="123"/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8">
        <f t="shared" si="133"/>
        <v>0</v>
      </c>
      <c r="Q387" s="9">
        <f t="shared" si="134"/>
        <v>0</v>
      </c>
      <c r="R387" s="7">
        <f t="shared" si="135"/>
        <v>0</v>
      </c>
      <c r="S387" s="8">
        <f t="shared" si="136"/>
        <v>0</v>
      </c>
      <c r="T387" s="9">
        <f t="shared" si="137"/>
        <v>0</v>
      </c>
      <c r="U387" s="9">
        <f t="shared" si="138"/>
        <v>0</v>
      </c>
      <c r="V387" s="1">
        <f t="shared" si="130"/>
        <v>0</v>
      </c>
    </row>
    <row r="388" spans="1:22">
      <c r="A388" s="105">
        <v>3.9500000000000001E-4</v>
      </c>
      <c r="B388" s="7">
        <f t="shared" si="131"/>
        <v>10000.000394999999</v>
      </c>
      <c r="C388" t="s">
        <v>306</v>
      </c>
      <c r="D388" t="s">
        <v>252</v>
      </c>
      <c r="E388" t="s">
        <v>307</v>
      </c>
      <c r="F388" s="26">
        <f t="shared" si="132"/>
        <v>1</v>
      </c>
      <c r="G388" s="26">
        <f t="shared" si="120"/>
        <v>1</v>
      </c>
      <c r="H388" s="8">
        <f t="shared" si="121"/>
        <v>10000</v>
      </c>
      <c r="I388" s="8">
        <f t="shared" si="122"/>
        <v>0</v>
      </c>
      <c r="J388" s="8">
        <f t="shared" si="123"/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8">
        <f t="shared" si="133"/>
        <v>0</v>
      </c>
      <c r="Q388" s="9">
        <f t="shared" si="134"/>
        <v>0</v>
      </c>
      <c r="R388" s="7">
        <f t="shared" si="135"/>
        <v>0</v>
      </c>
      <c r="S388" s="8">
        <f t="shared" si="136"/>
        <v>10000</v>
      </c>
      <c r="T388" s="9">
        <f t="shared" si="137"/>
        <v>0</v>
      </c>
      <c r="U388" s="9">
        <f t="shared" si="138"/>
        <v>0</v>
      </c>
      <c r="V388" s="1">
        <f t="shared" si="130"/>
        <v>10000</v>
      </c>
    </row>
    <row r="389" spans="1:22">
      <c r="A389" s="105">
        <v>3.9600000000000003E-4</v>
      </c>
      <c r="B389" s="7">
        <f t="shared" si="131"/>
        <v>3.9600000000000003E-4</v>
      </c>
      <c r="C389"/>
      <c r="D389"/>
      <c r="E389"/>
      <c r="F389" s="26">
        <f t="shared" si="132"/>
        <v>0</v>
      </c>
      <c r="G389" s="26">
        <f t="shared" si="120"/>
        <v>0</v>
      </c>
      <c r="H389" s="8">
        <f t="shared" si="121"/>
        <v>0</v>
      </c>
      <c r="I389" s="8">
        <f t="shared" si="122"/>
        <v>0</v>
      </c>
      <c r="J389" s="8">
        <f t="shared" si="123"/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8">
        <f t="shared" si="133"/>
        <v>0</v>
      </c>
      <c r="Q389" s="9">
        <f t="shared" si="134"/>
        <v>0</v>
      </c>
      <c r="R389" s="7">
        <f t="shared" si="135"/>
        <v>0</v>
      </c>
      <c r="S389" s="8">
        <f t="shared" si="136"/>
        <v>0</v>
      </c>
      <c r="T389" s="9">
        <f t="shared" si="137"/>
        <v>0</v>
      </c>
      <c r="U389" s="9">
        <f t="shared" si="138"/>
        <v>0</v>
      </c>
      <c r="V389" s="1">
        <f t="shared" si="130"/>
        <v>0</v>
      </c>
    </row>
    <row r="390" spans="1:22">
      <c r="A390" s="105">
        <v>3.97E-4</v>
      </c>
      <c r="B390" s="7">
        <f t="shared" si="131"/>
        <v>3.97E-4</v>
      </c>
      <c r="C390"/>
      <c r="D390"/>
      <c r="E390"/>
      <c r="F390" s="26">
        <f t="shared" si="132"/>
        <v>0</v>
      </c>
      <c r="G390" s="26">
        <f t="shared" si="120"/>
        <v>0</v>
      </c>
      <c r="H390" s="8">
        <f t="shared" si="121"/>
        <v>0</v>
      </c>
      <c r="I390" s="8">
        <f t="shared" si="122"/>
        <v>0</v>
      </c>
      <c r="J390" s="8">
        <f t="shared" si="123"/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8">
        <f t="shared" si="133"/>
        <v>0</v>
      </c>
      <c r="Q390" s="9">
        <f t="shared" si="134"/>
        <v>0</v>
      </c>
      <c r="R390" s="7">
        <f t="shared" si="135"/>
        <v>0</v>
      </c>
      <c r="S390" s="8">
        <f t="shared" si="136"/>
        <v>0</v>
      </c>
      <c r="T390" s="9">
        <f t="shared" si="137"/>
        <v>0</v>
      </c>
      <c r="U390" s="9">
        <f t="shared" si="138"/>
        <v>0</v>
      </c>
      <c r="V390" s="1">
        <f t="shared" si="130"/>
        <v>0</v>
      </c>
    </row>
    <row r="391" spans="1:22">
      <c r="A391" s="105">
        <v>3.9800000000000002E-4</v>
      </c>
      <c r="B391" s="7">
        <f t="shared" si="131"/>
        <v>8532.3387064577128</v>
      </c>
      <c r="C391" t="s">
        <v>310</v>
      </c>
      <c r="D391" t="s">
        <v>252</v>
      </c>
      <c r="E391" t="s">
        <v>311</v>
      </c>
      <c r="F391" s="26">
        <f t="shared" si="132"/>
        <v>1</v>
      </c>
      <c r="G391" s="26">
        <f t="shared" si="120"/>
        <v>1</v>
      </c>
      <c r="H391" s="8">
        <f t="shared" si="121"/>
        <v>0</v>
      </c>
      <c r="I391" s="8">
        <f t="shared" si="122"/>
        <v>8532.3383084577126</v>
      </c>
      <c r="J391" s="8">
        <f t="shared" si="123"/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8">
        <f t="shared" si="133"/>
        <v>0</v>
      </c>
      <c r="Q391" s="9">
        <f t="shared" si="134"/>
        <v>0</v>
      </c>
      <c r="R391" s="7">
        <f t="shared" si="135"/>
        <v>0</v>
      </c>
      <c r="S391" s="8">
        <f t="shared" si="136"/>
        <v>8532.3383084577126</v>
      </c>
      <c r="T391" s="9">
        <f t="shared" si="137"/>
        <v>0</v>
      </c>
      <c r="U391" s="9">
        <f t="shared" si="138"/>
        <v>0</v>
      </c>
      <c r="V391" s="1">
        <f t="shared" si="130"/>
        <v>8532.3383084577126</v>
      </c>
    </row>
    <row r="392" spans="1:22">
      <c r="A392" s="105">
        <v>3.9899999999999999E-4</v>
      </c>
      <c r="B392" s="7">
        <f t="shared" si="131"/>
        <v>3.9899999999999999E-4</v>
      </c>
      <c r="C392"/>
      <c r="D392"/>
      <c r="E392"/>
      <c r="F392" s="26">
        <f t="shared" si="132"/>
        <v>0</v>
      </c>
      <c r="G392" s="26">
        <f t="shared" si="120"/>
        <v>0</v>
      </c>
      <c r="H392" s="8">
        <f t="shared" si="121"/>
        <v>0</v>
      </c>
      <c r="I392" s="8">
        <f t="shared" si="122"/>
        <v>0</v>
      </c>
      <c r="J392" s="8">
        <f t="shared" si="123"/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8">
        <f t="shared" si="133"/>
        <v>0</v>
      </c>
      <c r="Q392" s="9">
        <f t="shared" si="134"/>
        <v>0</v>
      </c>
      <c r="R392" s="7">
        <f t="shared" si="135"/>
        <v>0</v>
      </c>
      <c r="S392" s="8">
        <f t="shared" si="136"/>
        <v>0</v>
      </c>
      <c r="T392" s="9">
        <f t="shared" si="137"/>
        <v>0</v>
      </c>
      <c r="U392" s="9">
        <f t="shared" si="138"/>
        <v>0</v>
      </c>
      <c r="V392" s="1">
        <f t="shared" si="130"/>
        <v>0</v>
      </c>
    </row>
    <row r="393" spans="1:22">
      <c r="A393" s="105">
        <v>4.0000000000000002E-4</v>
      </c>
      <c r="B393" s="7">
        <f t="shared" si="131"/>
        <v>5660.8937454877432</v>
      </c>
      <c r="C393" t="s">
        <v>82</v>
      </c>
      <c r="D393" t="s">
        <v>252</v>
      </c>
      <c r="E393" t="s">
        <v>118</v>
      </c>
      <c r="F393" s="26">
        <f t="shared" si="132"/>
        <v>1</v>
      </c>
      <c r="G393" s="26">
        <f t="shared" si="120"/>
        <v>1</v>
      </c>
      <c r="H393" s="8">
        <f t="shared" si="121"/>
        <v>5660.8933454877433</v>
      </c>
      <c r="I393" s="8">
        <f t="shared" si="122"/>
        <v>0</v>
      </c>
      <c r="J393" s="8">
        <f t="shared" si="123"/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8">
        <f t="shared" si="133"/>
        <v>0</v>
      </c>
      <c r="Q393" s="9">
        <f t="shared" si="134"/>
        <v>0</v>
      </c>
      <c r="R393" s="7">
        <f t="shared" si="135"/>
        <v>0</v>
      </c>
      <c r="S393" s="8">
        <f t="shared" si="136"/>
        <v>5660.8933454877433</v>
      </c>
      <c r="T393" s="9">
        <f t="shared" si="137"/>
        <v>0</v>
      </c>
      <c r="U393" s="9">
        <f t="shared" si="138"/>
        <v>0</v>
      </c>
      <c r="V393" s="1">
        <f t="shared" si="130"/>
        <v>5660.8933454877433</v>
      </c>
    </row>
    <row r="394" spans="1:22">
      <c r="A394" s="105">
        <v>4.0099999999999999E-4</v>
      </c>
      <c r="B394" s="7">
        <f t="shared" si="131"/>
        <v>4.0099999999999999E-4</v>
      </c>
      <c r="C394"/>
      <c r="D394"/>
      <c r="E394"/>
      <c r="F394" s="26">
        <f t="shared" si="132"/>
        <v>0</v>
      </c>
      <c r="G394" s="26">
        <f t="shared" si="120"/>
        <v>0</v>
      </c>
      <c r="H394" s="8">
        <f t="shared" si="121"/>
        <v>0</v>
      </c>
      <c r="I394" s="8">
        <f t="shared" si="122"/>
        <v>0</v>
      </c>
      <c r="J394" s="8">
        <f t="shared" si="123"/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8">
        <f t="shared" si="133"/>
        <v>0</v>
      </c>
      <c r="Q394" s="9">
        <f t="shared" si="134"/>
        <v>0</v>
      </c>
      <c r="R394" s="7">
        <f t="shared" si="135"/>
        <v>0</v>
      </c>
      <c r="S394" s="8">
        <f t="shared" si="136"/>
        <v>0</v>
      </c>
      <c r="T394" s="9">
        <f t="shared" si="137"/>
        <v>0</v>
      </c>
      <c r="U394" s="9">
        <f t="shared" si="138"/>
        <v>0</v>
      </c>
      <c r="V394" s="1">
        <f t="shared" si="130"/>
        <v>0</v>
      </c>
    </row>
    <row r="395" spans="1:22">
      <c r="A395" s="105">
        <v>4.0200000000000001E-4</v>
      </c>
      <c r="B395" s="7">
        <f t="shared" ref="B395:B410" si="139">V395+A395</f>
        <v>4.0200000000000001E-4</v>
      </c>
      <c r="F395" s="26">
        <f t="shared" ref="F395:F410" si="140">COUNTIF(H395:O395,"&gt;1")</f>
        <v>0</v>
      </c>
      <c r="G395" s="26">
        <f t="shared" si="120"/>
        <v>0</v>
      </c>
      <c r="H395" s="8">
        <f t="shared" si="121"/>
        <v>0</v>
      </c>
      <c r="I395" s="8">
        <f t="shared" si="122"/>
        <v>0</v>
      </c>
      <c r="J395" s="8">
        <f t="shared" si="123"/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8">
        <f t="shared" ref="P395:P410" si="141">LARGE(H395:J395,2)</f>
        <v>0</v>
      </c>
      <c r="Q395" s="9">
        <f t="shared" ref="Q395:Q410" si="142">LARGE(K395:O395,3)</f>
        <v>0</v>
      </c>
      <c r="R395" s="7">
        <f t="shared" ref="R395:R410" si="143">LARGE(P395:Q395,1)</f>
        <v>0</v>
      </c>
      <c r="S395" s="8">
        <f t="shared" ref="S395:S410" si="144">LARGE(H395:J395,1)</f>
        <v>0</v>
      </c>
      <c r="T395" s="9">
        <f t="shared" ref="T395:T410" si="145">LARGE(K395:O395,1)</f>
        <v>0</v>
      </c>
      <c r="U395" s="9">
        <f t="shared" ref="U395:U410" si="146">LARGE(K395:O395,2)</f>
        <v>0</v>
      </c>
      <c r="V395" s="1">
        <f t="shared" si="130"/>
        <v>0</v>
      </c>
    </row>
    <row r="396" spans="1:22">
      <c r="A396" s="105">
        <v>4.0299999999999998E-4</v>
      </c>
      <c r="B396" s="7">
        <f t="shared" si="139"/>
        <v>4.0299999999999998E-4</v>
      </c>
      <c r="F396" s="26">
        <f t="shared" si="140"/>
        <v>0</v>
      </c>
      <c r="G396" s="26">
        <f t="shared" si="120"/>
        <v>0</v>
      </c>
      <c r="H396" s="8">
        <f t="shared" si="121"/>
        <v>0</v>
      </c>
      <c r="I396" s="8">
        <f t="shared" si="122"/>
        <v>0</v>
      </c>
      <c r="J396" s="8">
        <f t="shared" si="123"/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8">
        <f t="shared" si="141"/>
        <v>0</v>
      </c>
      <c r="Q396" s="9">
        <f t="shared" si="142"/>
        <v>0</v>
      </c>
      <c r="R396" s="7">
        <f t="shared" si="143"/>
        <v>0</v>
      </c>
      <c r="S396" s="8">
        <f t="shared" si="144"/>
        <v>0</v>
      </c>
      <c r="T396" s="9">
        <f t="shared" si="145"/>
        <v>0</v>
      </c>
      <c r="U396" s="9">
        <f t="shared" si="146"/>
        <v>0</v>
      </c>
      <c r="V396" s="1">
        <f t="shared" si="130"/>
        <v>0</v>
      </c>
    </row>
    <row r="397" spans="1:22">
      <c r="A397" s="105">
        <v>4.0400000000000001E-4</v>
      </c>
      <c r="B397" s="7">
        <f t="shared" si="139"/>
        <v>4.0400000000000001E-4</v>
      </c>
      <c r="F397" s="26">
        <f t="shared" si="140"/>
        <v>0</v>
      </c>
      <c r="G397" s="26">
        <f t="shared" si="120"/>
        <v>0</v>
      </c>
      <c r="H397" s="8">
        <f t="shared" si="121"/>
        <v>0</v>
      </c>
      <c r="I397" s="8">
        <f t="shared" si="122"/>
        <v>0</v>
      </c>
      <c r="J397" s="8">
        <f t="shared" si="123"/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8">
        <f t="shared" si="141"/>
        <v>0</v>
      </c>
      <c r="Q397" s="9">
        <f t="shared" si="142"/>
        <v>0</v>
      </c>
      <c r="R397" s="7">
        <f t="shared" si="143"/>
        <v>0</v>
      </c>
      <c r="S397" s="8">
        <f t="shared" si="144"/>
        <v>0</v>
      </c>
      <c r="T397" s="9">
        <f t="shared" si="145"/>
        <v>0</v>
      </c>
      <c r="U397" s="9">
        <f t="shared" si="146"/>
        <v>0</v>
      </c>
      <c r="V397" s="1">
        <f t="shared" si="130"/>
        <v>0</v>
      </c>
    </row>
    <row r="398" spans="1:22">
      <c r="A398" s="105">
        <v>4.0500000000000003E-4</v>
      </c>
      <c r="B398" s="7">
        <f t="shared" si="139"/>
        <v>4.0500000000000003E-4</v>
      </c>
      <c r="F398" s="26">
        <f t="shared" si="140"/>
        <v>0</v>
      </c>
      <c r="G398" s="26">
        <f t="shared" si="120"/>
        <v>0</v>
      </c>
      <c r="H398" s="8">
        <f t="shared" si="121"/>
        <v>0</v>
      </c>
      <c r="I398" s="8">
        <f t="shared" si="122"/>
        <v>0</v>
      </c>
      <c r="J398" s="8">
        <f t="shared" si="123"/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8">
        <f t="shared" si="141"/>
        <v>0</v>
      </c>
      <c r="Q398" s="9">
        <f t="shared" si="142"/>
        <v>0</v>
      </c>
      <c r="R398" s="7">
        <f t="shared" si="143"/>
        <v>0</v>
      </c>
      <c r="S398" s="8">
        <f t="shared" si="144"/>
        <v>0</v>
      </c>
      <c r="T398" s="9">
        <f t="shared" si="145"/>
        <v>0</v>
      </c>
      <c r="U398" s="9">
        <f t="shared" si="146"/>
        <v>0</v>
      </c>
      <c r="V398" s="1">
        <f t="shared" si="130"/>
        <v>0</v>
      </c>
    </row>
    <row r="399" spans="1:22">
      <c r="A399" s="105">
        <v>4.06E-4</v>
      </c>
      <c r="B399" s="7">
        <f t="shared" si="139"/>
        <v>4.06E-4</v>
      </c>
      <c r="F399" s="26">
        <f t="shared" si="140"/>
        <v>0</v>
      </c>
      <c r="G399" s="26">
        <f t="shared" si="120"/>
        <v>0</v>
      </c>
      <c r="H399" s="8">
        <f t="shared" si="121"/>
        <v>0</v>
      </c>
      <c r="I399" s="8">
        <f t="shared" si="122"/>
        <v>0</v>
      </c>
      <c r="J399" s="8">
        <f t="shared" si="123"/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8">
        <f t="shared" si="141"/>
        <v>0</v>
      </c>
      <c r="Q399" s="9">
        <f t="shared" si="142"/>
        <v>0</v>
      </c>
      <c r="R399" s="7">
        <f t="shared" si="143"/>
        <v>0</v>
      </c>
      <c r="S399" s="8">
        <f t="shared" si="144"/>
        <v>0</v>
      </c>
      <c r="T399" s="9">
        <f t="shared" si="145"/>
        <v>0</v>
      </c>
      <c r="U399" s="9">
        <f t="shared" si="146"/>
        <v>0</v>
      </c>
      <c r="V399" s="1">
        <f t="shared" si="130"/>
        <v>0</v>
      </c>
    </row>
    <row r="400" spans="1:22">
      <c r="A400" s="105">
        <v>4.0700000000000003E-4</v>
      </c>
      <c r="B400" s="7">
        <f t="shared" si="139"/>
        <v>4.0700000000000003E-4</v>
      </c>
      <c r="F400" s="26">
        <f t="shared" si="140"/>
        <v>0</v>
      </c>
      <c r="G400" s="26">
        <f t="shared" si="120"/>
        <v>0</v>
      </c>
      <c r="H400" s="8">
        <f t="shared" si="121"/>
        <v>0</v>
      </c>
      <c r="I400" s="8">
        <f t="shared" si="122"/>
        <v>0</v>
      </c>
      <c r="J400" s="8">
        <f t="shared" si="123"/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8">
        <f t="shared" si="141"/>
        <v>0</v>
      </c>
      <c r="Q400" s="9">
        <f t="shared" si="142"/>
        <v>0</v>
      </c>
      <c r="R400" s="7">
        <f t="shared" si="143"/>
        <v>0</v>
      </c>
      <c r="S400" s="8">
        <f t="shared" si="144"/>
        <v>0</v>
      </c>
      <c r="T400" s="9">
        <f t="shared" si="145"/>
        <v>0</v>
      </c>
      <c r="U400" s="9">
        <f t="shared" si="146"/>
        <v>0</v>
      </c>
      <c r="V400" s="1">
        <f t="shared" si="130"/>
        <v>0</v>
      </c>
    </row>
    <row r="401" spans="1:33">
      <c r="A401" s="105">
        <v>4.08E-4</v>
      </c>
      <c r="B401" s="7">
        <f t="shared" si="139"/>
        <v>4.08E-4</v>
      </c>
      <c r="F401" s="26">
        <f t="shared" si="140"/>
        <v>0</v>
      </c>
      <c r="G401" s="26">
        <f t="shared" si="120"/>
        <v>0</v>
      </c>
      <c r="H401" s="8">
        <f t="shared" si="121"/>
        <v>0</v>
      </c>
      <c r="I401" s="8">
        <f t="shared" si="122"/>
        <v>0</v>
      </c>
      <c r="J401" s="8">
        <f t="shared" si="123"/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8">
        <f t="shared" si="141"/>
        <v>0</v>
      </c>
      <c r="Q401" s="9">
        <f t="shared" si="142"/>
        <v>0</v>
      </c>
      <c r="R401" s="7">
        <f t="shared" si="143"/>
        <v>0</v>
      </c>
      <c r="S401" s="8">
        <f t="shared" si="144"/>
        <v>0</v>
      </c>
      <c r="T401" s="9">
        <f t="shared" si="145"/>
        <v>0</v>
      </c>
      <c r="U401" s="9">
        <f t="shared" si="146"/>
        <v>0</v>
      </c>
      <c r="V401" s="1">
        <f t="shared" si="130"/>
        <v>0</v>
      </c>
    </row>
    <row r="402" spans="1:33">
      <c r="A402" s="105">
        <v>4.0900000000000002E-4</v>
      </c>
      <c r="B402" s="7">
        <f t="shared" si="139"/>
        <v>4.0900000000000002E-4</v>
      </c>
      <c r="F402" s="26">
        <f t="shared" si="140"/>
        <v>0</v>
      </c>
      <c r="G402" s="26">
        <f t="shared" si="120"/>
        <v>0</v>
      </c>
      <c r="H402" s="8">
        <f t="shared" si="121"/>
        <v>0</v>
      </c>
      <c r="I402" s="8">
        <f t="shared" si="122"/>
        <v>0</v>
      </c>
      <c r="J402" s="8">
        <f t="shared" si="123"/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8">
        <f t="shared" si="141"/>
        <v>0</v>
      </c>
      <c r="Q402" s="9">
        <f t="shared" si="142"/>
        <v>0</v>
      </c>
      <c r="R402" s="7">
        <f t="shared" si="143"/>
        <v>0</v>
      </c>
      <c r="S402" s="8">
        <f t="shared" si="144"/>
        <v>0</v>
      </c>
      <c r="T402" s="9">
        <f t="shared" si="145"/>
        <v>0</v>
      </c>
      <c r="U402" s="9">
        <f t="shared" si="146"/>
        <v>0</v>
      </c>
      <c r="V402" s="1">
        <f t="shared" si="130"/>
        <v>0</v>
      </c>
    </row>
    <row r="403" spans="1:33">
      <c r="A403" s="105">
        <v>4.0999999999999999E-4</v>
      </c>
      <c r="B403" s="7">
        <f t="shared" si="139"/>
        <v>4.0999999999999999E-4</v>
      </c>
      <c r="F403" s="26">
        <f t="shared" si="140"/>
        <v>0</v>
      </c>
      <c r="G403" s="26">
        <f t="shared" si="120"/>
        <v>0</v>
      </c>
      <c r="H403" s="8">
        <f t="shared" si="121"/>
        <v>0</v>
      </c>
      <c r="I403" s="8">
        <f t="shared" si="122"/>
        <v>0</v>
      </c>
      <c r="J403" s="8">
        <f t="shared" si="123"/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8">
        <f t="shared" si="141"/>
        <v>0</v>
      </c>
      <c r="Q403" s="9">
        <f t="shared" si="142"/>
        <v>0</v>
      </c>
      <c r="R403" s="7">
        <f t="shared" si="143"/>
        <v>0</v>
      </c>
      <c r="S403" s="8">
        <f t="shared" si="144"/>
        <v>0</v>
      </c>
      <c r="T403" s="9">
        <f t="shared" si="145"/>
        <v>0</v>
      </c>
      <c r="U403" s="9">
        <f t="shared" si="146"/>
        <v>0</v>
      </c>
      <c r="V403" s="1">
        <f t="shared" si="130"/>
        <v>0</v>
      </c>
    </row>
    <row r="404" spans="1:33">
      <c r="A404" s="105">
        <v>4.1100000000000002E-4</v>
      </c>
      <c r="B404" s="7">
        <f t="shared" si="139"/>
        <v>4.1100000000000002E-4</v>
      </c>
      <c r="F404" s="26">
        <f t="shared" si="140"/>
        <v>0</v>
      </c>
      <c r="G404" s="26">
        <f t="shared" si="120"/>
        <v>0</v>
      </c>
      <c r="H404" s="8">
        <f t="shared" si="121"/>
        <v>0</v>
      </c>
      <c r="I404" s="8">
        <f t="shared" si="122"/>
        <v>0</v>
      </c>
      <c r="J404" s="8">
        <f t="shared" si="123"/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8">
        <f t="shared" si="141"/>
        <v>0</v>
      </c>
      <c r="Q404" s="9">
        <f t="shared" si="142"/>
        <v>0</v>
      </c>
      <c r="R404" s="7">
        <f t="shared" si="143"/>
        <v>0</v>
      </c>
      <c r="S404" s="8">
        <f t="shared" si="144"/>
        <v>0</v>
      </c>
      <c r="T404" s="9">
        <f t="shared" si="145"/>
        <v>0</v>
      </c>
      <c r="U404" s="9">
        <f t="shared" si="146"/>
        <v>0</v>
      </c>
      <c r="V404" s="1">
        <f t="shared" si="130"/>
        <v>0</v>
      </c>
    </row>
    <row r="405" spans="1:33">
      <c r="A405" s="105">
        <v>4.1199999999999999E-4</v>
      </c>
      <c r="B405" s="7">
        <f t="shared" si="139"/>
        <v>4.1199999999999999E-4</v>
      </c>
      <c r="F405" s="26">
        <f t="shared" si="140"/>
        <v>0</v>
      </c>
      <c r="G405" s="26">
        <f t="shared" si="120"/>
        <v>0</v>
      </c>
      <c r="H405" s="8">
        <f t="shared" si="121"/>
        <v>0</v>
      </c>
      <c r="I405" s="8">
        <f t="shared" si="122"/>
        <v>0</v>
      </c>
      <c r="J405" s="8">
        <f t="shared" si="123"/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8">
        <f t="shared" si="141"/>
        <v>0</v>
      </c>
      <c r="Q405" s="9">
        <f t="shared" si="142"/>
        <v>0</v>
      </c>
      <c r="R405" s="7">
        <f t="shared" si="143"/>
        <v>0</v>
      </c>
      <c r="S405" s="8">
        <f t="shared" si="144"/>
        <v>0</v>
      </c>
      <c r="T405" s="9">
        <f t="shared" si="145"/>
        <v>0</v>
      </c>
      <c r="U405" s="9">
        <f t="shared" si="146"/>
        <v>0</v>
      </c>
      <c r="V405" s="1">
        <f t="shared" si="130"/>
        <v>0</v>
      </c>
    </row>
    <row r="406" spans="1:33">
      <c r="A406" s="105">
        <v>4.1300000000000001E-4</v>
      </c>
      <c r="B406" s="7">
        <f t="shared" si="139"/>
        <v>4.1300000000000001E-4</v>
      </c>
      <c r="F406" s="26">
        <f t="shared" si="140"/>
        <v>0</v>
      </c>
      <c r="G406" s="26">
        <f t="shared" si="120"/>
        <v>0</v>
      </c>
      <c r="H406" s="8">
        <f t="shared" si="121"/>
        <v>0</v>
      </c>
      <c r="I406" s="8">
        <f t="shared" si="122"/>
        <v>0</v>
      </c>
      <c r="J406" s="8">
        <f t="shared" si="123"/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8">
        <f t="shared" si="141"/>
        <v>0</v>
      </c>
      <c r="Q406" s="9">
        <f t="shared" si="142"/>
        <v>0</v>
      </c>
      <c r="R406" s="7">
        <f t="shared" si="143"/>
        <v>0</v>
      </c>
      <c r="S406" s="8">
        <f t="shared" si="144"/>
        <v>0</v>
      </c>
      <c r="T406" s="9">
        <f t="shared" si="145"/>
        <v>0</v>
      </c>
      <c r="U406" s="9">
        <f t="shared" si="146"/>
        <v>0</v>
      </c>
      <c r="V406" s="1">
        <f t="shared" si="130"/>
        <v>0</v>
      </c>
    </row>
    <row r="407" spans="1:33">
      <c r="A407" s="105">
        <v>4.1400000000000003E-4</v>
      </c>
      <c r="B407" s="7">
        <f t="shared" si="139"/>
        <v>4.1400000000000003E-4</v>
      </c>
      <c r="F407" s="26">
        <f t="shared" si="140"/>
        <v>0</v>
      </c>
      <c r="G407" s="26">
        <f t="shared" si="120"/>
        <v>0</v>
      </c>
      <c r="H407" s="8">
        <f t="shared" si="121"/>
        <v>0</v>
      </c>
      <c r="I407" s="8">
        <f t="shared" si="122"/>
        <v>0</v>
      </c>
      <c r="J407" s="8">
        <f t="shared" si="123"/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8">
        <f t="shared" si="141"/>
        <v>0</v>
      </c>
      <c r="Q407" s="9">
        <f t="shared" si="142"/>
        <v>0</v>
      </c>
      <c r="R407" s="7">
        <f t="shared" si="143"/>
        <v>0</v>
      </c>
      <c r="S407" s="8">
        <f t="shared" si="144"/>
        <v>0</v>
      </c>
      <c r="T407" s="9">
        <f t="shared" si="145"/>
        <v>0</v>
      </c>
      <c r="U407" s="9">
        <f t="shared" si="146"/>
        <v>0</v>
      </c>
      <c r="V407" s="1">
        <f t="shared" si="130"/>
        <v>0</v>
      </c>
    </row>
    <row r="408" spans="1:33">
      <c r="A408" s="105">
        <v>4.15E-4</v>
      </c>
      <c r="B408" s="7">
        <f t="shared" si="139"/>
        <v>4.15E-4</v>
      </c>
      <c r="F408" s="26">
        <f t="shared" si="140"/>
        <v>0</v>
      </c>
      <c r="G408" s="26">
        <f t="shared" si="120"/>
        <v>0</v>
      </c>
      <c r="H408" s="8">
        <f t="shared" si="121"/>
        <v>0</v>
      </c>
      <c r="I408" s="8">
        <f t="shared" si="122"/>
        <v>0</v>
      </c>
      <c r="J408" s="8">
        <f t="shared" si="123"/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8">
        <f t="shared" si="141"/>
        <v>0</v>
      </c>
      <c r="Q408" s="9">
        <f t="shared" si="142"/>
        <v>0</v>
      </c>
      <c r="R408" s="7">
        <f t="shared" si="143"/>
        <v>0</v>
      </c>
      <c r="S408" s="8">
        <f t="shared" si="144"/>
        <v>0</v>
      </c>
      <c r="T408" s="9">
        <f t="shared" si="145"/>
        <v>0</v>
      </c>
      <c r="U408" s="9">
        <f t="shared" si="146"/>
        <v>0</v>
      </c>
      <c r="V408" s="1">
        <f t="shared" si="130"/>
        <v>0</v>
      </c>
    </row>
    <row r="409" spans="1:33">
      <c r="A409" s="105">
        <v>4.1600000000000003E-4</v>
      </c>
      <c r="B409" s="7">
        <f t="shared" si="139"/>
        <v>4.1600000000000003E-4</v>
      </c>
      <c r="F409" s="26">
        <f t="shared" si="140"/>
        <v>0</v>
      </c>
      <c r="G409" s="26">
        <f t="shared" si="120"/>
        <v>0</v>
      </c>
      <c r="H409" s="8">
        <f t="shared" si="121"/>
        <v>0</v>
      </c>
      <c r="I409" s="8">
        <f t="shared" si="122"/>
        <v>0</v>
      </c>
      <c r="J409" s="8">
        <f t="shared" si="123"/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8">
        <f t="shared" si="141"/>
        <v>0</v>
      </c>
      <c r="Q409" s="9">
        <f t="shared" si="142"/>
        <v>0</v>
      </c>
      <c r="R409" s="7">
        <f t="shared" si="143"/>
        <v>0</v>
      </c>
      <c r="S409" s="8">
        <f t="shared" si="144"/>
        <v>0</v>
      </c>
      <c r="T409" s="9">
        <f t="shared" si="145"/>
        <v>0</v>
      </c>
      <c r="U409" s="9">
        <f t="shared" si="146"/>
        <v>0</v>
      </c>
      <c r="V409" s="1">
        <f t="shared" si="130"/>
        <v>0</v>
      </c>
    </row>
    <row r="410" spans="1:33">
      <c r="A410" s="105">
        <v>4.17E-4</v>
      </c>
      <c r="B410" s="7">
        <f t="shared" si="139"/>
        <v>4.17E-4</v>
      </c>
      <c r="F410" s="26">
        <f t="shared" si="140"/>
        <v>0</v>
      </c>
      <c r="G410" s="26">
        <f t="shared" si="120"/>
        <v>0</v>
      </c>
      <c r="H410" s="8">
        <f t="shared" si="121"/>
        <v>0</v>
      </c>
      <c r="I410" s="8">
        <f t="shared" si="122"/>
        <v>0</v>
      </c>
      <c r="J410" s="8">
        <f t="shared" si="123"/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8">
        <f t="shared" si="141"/>
        <v>0</v>
      </c>
      <c r="Q410" s="9">
        <f t="shared" si="142"/>
        <v>0</v>
      </c>
      <c r="R410" s="7">
        <f t="shared" si="143"/>
        <v>0</v>
      </c>
      <c r="S410" s="8">
        <f t="shared" si="144"/>
        <v>0</v>
      </c>
      <c r="T410" s="9">
        <f t="shared" si="145"/>
        <v>0</v>
      </c>
      <c r="U410" s="9">
        <f t="shared" si="146"/>
        <v>0</v>
      </c>
      <c r="V410" s="1">
        <f t="shared" si="130"/>
        <v>0</v>
      </c>
    </row>
    <row r="411" spans="1:33" s="101" customFormat="1">
      <c r="A411" s="105">
        <v>4.1800000000000002E-4</v>
      </c>
      <c r="F411" s="102"/>
      <c r="G411" s="102"/>
      <c r="K411" s="9">
        <v>0</v>
      </c>
      <c r="L411" s="9">
        <v>0</v>
      </c>
      <c r="M411" s="9">
        <v>0</v>
      </c>
      <c r="N411" s="9">
        <v>0</v>
      </c>
      <c r="O411" s="9">
        <v>0</v>
      </c>
      <c r="V411" s="103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</row>
    <row r="412" spans="1:33" s="22" customFormat="1">
      <c r="A412" s="105">
        <v>4.1899999999999999E-4</v>
      </c>
      <c r="C412" s="23" t="s">
        <v>103</v>
      </c>
      <c r="D412" s="23"/>
      <c r="E412" s="23"/>
      <c r="F412" s="25"/>
      <c r="G412" s="25"/>
      <c r="K412" s="9">
        <v>0</v>
      </c>
      <c r="L412" s="9">
        <v>0</v>
      </c>
      <c r="M412" s="9">
        <v>0</v>
      </c>
      <c r="N412" s="9">
        <v>0</v>
      </c>
      <c r="O412" s="9">
        <v>0</v>
      </c>
    </row>
    <row r="413" spans="1:33">
      <c r="A413" s="105">
        <v>4.2000000000000002E-4</v>
      </c>
      <c r="B413" s="7">
        <f t="shared" ref="B413:B444" si="147">V413+A413</f>
        <v>4.2000000000000002E-4</v>
      </c>
      <c r="C413"/>
      <c r="D413"/>
      <c r="E413"/>
      <c r="F413" s="26">
        <f t="shared" ref="F413:F444" si="148">COUNTIF(H413:O413,"&gt;1")</f>
        <v>0</v>
      </c>
      <c r="G413" s="26">
        <f t="shared" ref="G413:G492" si="149">COUNTIF(R413:U413,"&gt;1")</f>
        <v>0</v>
      </c>
      <c r="H413" s="8">
        <f t="shared" ref="H413:H492" si="150">IF(ISERROR(VLOOKUP($C413,Aqua2,5,FALSE)),0,(VLOOKUP($C413,Aqua2,5,FALSE)))</f>
        <v>0</v>
      </c>
      <c r="I413" s="8">
        <f t="shared" ref="I413:I492" si="151">IF(ISERROR(VLOOKUP($C413,Aqua3,5,FALSE)),0,(VLOOKUP($C413,Aqua3,5,FALSE)))</f>
        <v>0</v>
      </c>
      <c r="J413" s="8">
        <f t="shared" ref="J413:J492" si="152">IF(ISERROR(VLOOKUP($C413,Aqua4,5,FALSE)),0,(VLOOKUP($C413,Aqua4,5,FALSE)))</f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8">
        <f t="shared" ref="P413:P444" si="153">LARGE(H413:J413,2)</f>
        <v>0</v>
      </c>
      <c r="Q413" s="9">
        <f t="shared" ref="Q413:Q444" si="154">LARGE(K413:O413,3)</f>
        <v>0</v>
      </c>
      <c r="R413" s="7">
        <f t="shared" ref="R413:R444" si="155">LARGE(P413:Q413,1)</f>
        <v>0</v>
      </c>
      <c r="S413" s="8">
        <f t="shared" ref="S413:S444" si="156">LARGE(H413:J413,1)</f>
        <v>0</v>
      </c>
      <c r="T413" s="9">
        <f t="shared" ref="T413:T444" si="157">LARGE(K413:O413,1)</f>
        <v>0</v>
      </c>
      <c r="U413" s="9">
        <f t="shared" ref="U413:U444" si="158">LARGE(K413:O413,2)</f>
        <v>0</v>
      </c>
      <c r="V413" s="1">
        <f t="shared" ref="V413:V492" si="159">SUM(R413:U413)</f>
        <v>0</v>
      </c>
    </row>
    <row r="414" spans="1:33">
      <c r="A414" s="105">
        <v>4.2099999999999999E-4</v>
      </c>
      <c r="B414" s="7">
        <f t="shared" si="147"/>
        <v>4.2099999999999999E-4</v>
      </c>
      <c r="C414"/>
      <c r="D414"/>
      <c r="E414"/>
      <c r="F414" s="26">
        <f t="shared" si="148"/>
        <v>0</v>
      </c>
      <c r="G414" s="26">
        <f t="shared" si="149"/>
        <v>0</v>
      </c>
      <c r="H414" s="8">
        <f t="shared" si="150"/>
        <v>0</v>
      </c>
      <c r="I414" s="8">
        <f t="shared" si="151"/>
        <v>0</v>
      </c>
      <c r="J414" s="8">
        <f t="shared" si="152"/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8">
        <f t="shared" si="153"/>
        <v>0</v>
      </c>
      <c r="Q414" s="9">
        <f t="shared" si="154"/>
        <v>0</v>
      </c>
      <c r="R414" s="7">
        <f t="shared" si="155"/>
        <v>0</v>
      </c>
      <c r="S414" s="8">
        <f t="shared" si="156"/>
        <v>0</v>
      </c>
      <c r="T414" s="9">
        <f t="shared" si="157"/>
        <v>0</v>
      </c>
      <c r="U414" s="9">
        <f t="shared" si="158"/>
        <v>0</v>
      </c>
      <c r="V414" s="1">
        <f t="shared" si="159"/>
        <v>0</v>
      </c>
    </row>
    <row r="415" spans="1:33">
      <c r="A415" s="105">
        <v>4.2200000000000001E-4</v>
      </c>
      <c r="B415" s="7">
        <f t="shared" si="147"/>
        <v>18482.167929466861</v>
      </c>
      <c r="C415" t="s">
        <v>327</v>
      </c>
      <c r="D415" t="s">
        <v>313</v>
      </c>
      <c r="E415" t="s">
        <v>124</v>
      </c>
      <c r="F415" s="26">
        <f t="shared" si="148"/>
        <v>2</v>
      </c>
      <c r="G415" s="26">
        <f t="shared" si="149"/>
        <v>2</v>
      </c>
      <c r="H415" s="8">
        <f t="shared" si="150"/>
        <v>0</v>
      </c>
      <c r="I415" s="8">
        <f t="shared" si="151"/>
        <v>9269.0058479532181</v>
      </c>
      <c r="J415" s="8">
        <f t="shared" si="152"/>
        <v>9213.1616595136438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8">
        <f t="shared" si="153"/>
        <v>9213.1616595136438</v>
      </c>
      <c r="Q415" s="9">
        <f t="shared" si="154"/>
        <v>0</v>
      </c>
      <c r="R415" s="7">
        <f t="shared" si="155"/>
        <v>9213.1616595136438</v>
      </c>
      <c r="S415" s="8">
        <f t="shared" si="156"/>
        <v>9269.0058479532181</v>
      </c>
      <c r="T415" s="9">
        <f t="shared" si="157"/>
        <v>0</v>
      </c>
      <c r="U415" s="9">
        <f t="shared" si="158"/>
        <v>0</v>
      </c>
      <c r="V415" s="1">
        <f t="shared" si="159"/>
        <v>18482.16750746686</v>
      </c>
    </row>
    <row r="416" spans="1:33">
      <c r="A416" s="105">
        <v>4.2299999999999998E-4</v>
      </c>
      <c r="B416" s="7">
        <f t="shared" si="147"/>
        <v>4.2299999999999998E-4</v>
      </c>
      <c r="C416"/>
      <c r="D416"/>
      <c r="E416"/>
      <c r="F416" s="26">
        <f t="shared" si="148"/>
        <v>0</v>
      </c>
      <c r="G416" s="26">
        <f t="shared" si="149"/>
        <v>0</v>
      </c>
      <c r="H416" s="8">
        <f t="shared" si="150"/>
        <v>0</v>
      </c>
      <c r="I416" s="8">
        <f t="shared" si="151"/>
        <v>0</v>
      </c>
      <c r="J416" s="8">
        <f t="shared" si="152"/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8">
        <f t="shared" si="153"/>
        <v>0</v>
      </c>
      <c r="Q416" s="9">
        <f t="shared" si="154"/>
        <v>0</v>
      </c>
      <c r="R416" s="7">
        <f t="shared" si="155"/>
        <v>0</v>
      </c>
      <c r="S416" s="8">
        <f t="shared" si="156"/>
        <v>0</v>
      </c>
      <c r="T416" s="9">
        <f t="shared" si="157"/>
        <v>0</v>
      </c>
      <c r="U416" s="9">
        <f t="shared" si="158"/>
        <v>0</v>
      </c>
      <c r="V416" s="1">
        <f t="shared" si="159"/>
        <v>0</v>
      </c>
    </row>
    <row r="417" spans="1:22">
      <c r="A417" s="105">
        <v>4.2400000000000001E-4</v>
      </c>
      <c r="B417" s="7">
        <f t="shared" si="147"/>
        <v>4.2400000000000001E-4</v>
      </c>
      <c r="C417"/>
      <c r="D417"/>
      <c r="E417"/>
      <c r="F417" s="26">
        <f t="shared" si="148"/>
        <v>0</v>
      </c>
      <c r="G417" s="26">
        <f t="shared" si="149"/>
        <v>0</v>
      </c>
      <c r="H417" s="8">
        <f t="shared" si="150"/>
        <v>0</v>
      </c>
      <c r="I417" s="8">
        <f t="shared" si="151"/>
        <v>0</v>
      </c>
      <c r="J417" s="8">
        <f t="shared" si="152"/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8">
        <f t="shared" si="153"/>
        <v>0</v>
      </c>
      <c r="Q417" s="9">
        <f t="shared" si="154"/>
        <v>0</v>
      </c>
      <c r="R417" s="7">
        <f t="shared" si="155"/>
        <v>0</v>
      </c>
      <c r="S417" s="8">
        <f t="shared" si="156"/>
        <v>0</v>
      </c>
      <c r="T417" s="9">
        <f t="shared" si="157"/>
        <v>0</v>
      </c>
      <c r="U417" s="9">
        <f t="shared" si="158"/>
        <v>0</v>
      </c>
      <c r="V417" s="1">
        <f t="shared" si="159"/>
        <v>0</v>
      </c>
    </row>
    <row r="418" spans="1:22">
      <c r="A418" s="105">
        <v>4.2500000000000003E-4</v>
      </c>
      <c r="B418" s="7">
        <f t="shared" si="147"/>
        <v>8116.1477337818969</v>
      </c>
      <c r="C418" t="s">
        <v>51</v>
      </c>
      <c r="D418" t="s">
        <v>313</v>
      </c>
      <c r="E418" t="s">
        <v>119</v>
      </c>
      <c r="F418" s="26">
        <f t="shared" si="148"/>
        <v>1</v>
      </c>
      <c r="G418" s="26">
        <f t="shared" si="149"/>
        <v>1</v>
      </c>
      <c r="H418" s="8">
        <f t="shared" si="150"/>
        <v>8116.1473087818968</v>
      </c>
      <c r="I418" s="8">
        <f t="shared" si="151"/>
        <v>0</v>
      </c>
      <c r="J418" s="8">
        <f t="shared" si="152"/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8">
        <f t="shared" si="153"/>
        <v>0</v>
      </c>
      <c r="Q418" s="9">
        <f t="shared" si="154"/>
        <v>0</v>
      </c>
      <c r="R418" s="7">
        <f t="shared" si="155"/>
        <v>0</v>
      </c>
      <c r="S418" s="8">
        <f t="shared" si="156"/>
        <v>8116.1473087818968</v>
      </c>
      <c r="T418" s="9">
        <f t="shared" si="157"/>
        <v>0</v>
      </c>
      <c r="U418" s="9">
        <f t="shared" si="158"/>
        <v>0</v>
      </c>
      <c r="V418" s="1">
        <f t="shared" si="159"/>
        <v>8116.1473087818968</v>
      </c>
    </row>
    <row r="419" spans="1:22">
      <c r="A419" s="105">
        <v>4.26E-4</v>
      </c>
      <c r="B419" s="7">
        <f t="shared" si="147"/>
        <v>4.26E-4</v>
      </c>
      <c r="C419"/>
      <c r="D419"/>
      <c r="E419"/>
      <c r="F419" s="26">
        <f t="shared" si="148"/>
        <v>0</v>
      </c>
      <c r="G419" s="26">
        <f t="shared" si="149"/>
        <v>0</v>
      </c>
      <c r="H419" s="8">
        <f t="shared" si="150"/>
        <v>0</v>
      </c>
      <c r="I419" s="8">
        <f t="shared" si="151"/>
        <v>0</v>
      </c>
      <c r="J419" s="8">
        <f t="shared" si="152"/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8">
        <f t="shared" si="153"/>
        <v>0</v>
      </c>
      <c r="Q419" s="9">
        <f t="shared" si="154"/>
        <v>0</v>
      </c>
      <c r="R419" s="7">
        <f t="shared" si="155"/>
        <v>0</v>
      </c>
      <c r="S419" s="8">
        <f t="shared" si="156"/>
        <v>0</v>
      </c>
      <c r="T419" s="9">
        <f t="shared" si="157"/>
        <v>0</v>
      </c>
      <c r="U419" s="9">
        <f t="shared" si="158"/>
        <v>0</v>
      </c>
      <c r="V419" s="1">
        <f t="shared" si="159"/>
        <v>0</v>
      </c>
    </row>
    <row r="420" spans="1:22">
      <c r="A420" s="105">
        <v>4.2700000000000002E-4</v>
      </c>
      <c r="B420" s="7">
        <f t="shared" si="147"/>
        <v>4.2700000000000002E-4</v>
      </c>
      <c r="C420"/>
      <c r="D420"/>
      <c r="E420"/>
      <c r="F420" s="26">
        <f t="shared" si="148"/>
        <v>0</v>
      </c>
      <c r="G420" s="26">
        <f t="shared" si="149"/>
        <v>0</v>
      </c>
      <c r="H420" s="8">
        <f t="shared" si="150"/>
        <v>0</v>
      </c>
      <c r="I420" s="8">
        <f t="shared" si="151"/>
        <v>0</v>
      </c>
      <c r="J420" s="8">
        <f t="shared" si="152"/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8">
        <f t="shared" si="153"/>
        <v>0</v>
      </c>
      <c r="Q420" s="9">
        <f t="shared" si="154"/>
        <v>0</v>
      </c>
      <c r="R420" s="7">
        <f t="shared" si="155"/>
        <v>0</v>
      </c>
      <c r="S420" s="8">
        <f t="shared" si="156"/>
        <v>0</v>
      </c>
      <c r="T420" s="9">
        <f t="shared" si="157"/>
        <v>0</v>
      </c>
      <c r="U420" s="9">
        <f t="shared" si="158"/>
        <v>0</v>
      </c>
      <c r="V420" s="1">
        <f t="shared" si="159"/>
        <v>0</v>
      </c>
    </row>
    <row r="421" spans="1:22">
      <c r="A421" s="105">
        <v>4.28E-4</v>
      </c>
      <c r="B421" s="7">
        <f t="shared" si="147"/>
        <v>7039.3124673120847</v>
      </c>
      <c r="C421" t="s">
        <v>331</v>
      </c>
      <c r="D421" t="s">
        <v>313</v>
      </c>
      <c r="E421" t="s">
        <v>332</v>
      </c>
      <c r="F421" s="26">
        <f t="shared" si="148"/>
        <v>1</v>
      </c>
      <c r="G421" s="26">
        <f t="shared" si="149"/>
        <v>1</v>
      </c>
      <c r="H421" s="8">
        <f t="shared" si="150"/>
        <v>7039.3120393120844</v>
      </c>
      <c r="I421" s="8">
        <f t="shared" si="151"/>
        <v>0</v>
      </c>
      <c r="J421" s="8">
        <f t="shared" si="152"/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8">
        <f t="shared" si="153"/>
        <v>0</v>
      </c>
      <c r="Q421" s="9">
        <f t="shared" si="154"/>
        <v>0</v>
      </c>
      <c r="R421" s="7">
        <f t="shared" si="155"/>
        <v>0</v>
      </c>
      <c r="S421" s="8">
        <f t="shared" si="156"/>
        <v>7039.3120393120844</v>
      </c>
      <c r="T421" s="9">
        <f t="shared" si="157"/>
        <v>0</v>
      </c>
      <c r="U421" s="9">
        <f t="shared" si="158"/>
        <v>0</v>
      </c>
      <c r="V421" s="1">
        <f t="shared" si="159"/>
        <v>7039.3120393120844</v>
      </c>
    </row>
    <row r="422" spans="1:22">
      <c r="A422" s="105">
        <v>4.2900000000000002E-4</v>
      </c>
      <c r="B422" s="7">
        <f t="shared" si="147"/>
        <v>4.2900000000000002E-4</v>
      </c>
      <c r="C422"/>
      <c r="D422"/>
      <c r="E422"/>
      <c r="F422" s="26">
        <f t="shared" si="148"/>
        <v>0</v>
      </c>
      <c r="G422" s="26">
        <f t="shared" si="149"/>
        <v>0</v>
      </c>
      <c r="H422" s="8">
        <f t="shared" si="150"/>
        <v>0</v>
      </c>
      <c r="I422" s="8">
        <f t="shared" si="151"/>
        <v>0</v>
      </c>
      <c r="J422" s="8">
        <f t="shared" si="152"/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8">
        <f t="shared" si="153"/>
        <v>0</v>
      </c>
      <c r="Q422" s="9">
        <f t="shared" si="154"/>
        <v>0</v>
      </c>
      <c r="R422" s="7">
        <f t="shared" si="155"/>
        <v>0</v>
      </c>
      <c r="S422" s="8">
        <f t="shared" si="156"/>
        <v>0</v>
      </c>
      <c r="T422" s="9">
        <f t="shared" si="157"/>
        <v>0</v>
      </c>
      <c r="U422" s="9">
        <f t="shared" si="158"/>
        <v>0</v>
      </c>
      <c r="V422" s="1">
        <f t="shared" si="159"/>
        <v>0</v>
      </c>
    </row>
    <row r="423" spans="1:22">
      <c r="A423" s="105">
        <v>4.2999999999999999E-4</v>
      </c>
      <c r="B423" s="7">
        <f t="shared" si="147"/>
        <v>4.2999999999999999E-4</v>
      </c>
      <c r="C423"/>
      <c r="D423"/>
      <c r="E423"/>
      <c r="F423" s="26">
        <f t="shared" si="148"/>
        <v>0</v>
      </c>
      <c r="G423" s="26">
        <f t="shared" si="149"/>
        <v>0</v>
      </c>
      <c r="H423" s="8">
        <f t="shared" si="150"/>
        <v>0</v>
      </c>
      <c r="I423" s="8">
        <f t="shared" si="151"/>
        <v>0</v>
      </c>
      <c r="J423" s="8">
        <f t="shared" si="152"/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8">
        <f t="shared" si="153"/>
        <v>0</v>
      </c>
      <c r="Q423" s="9">
        <f t="shared" si="154"/>
        <v>0</v>
      </c>
      <c r="R423" s="7">
        <f t="shared" si="155"/>
        <v>0</v>
      </c>
      <c r="S423" s="8">
        <f t="shared" si="156"/>
        <v>0</v>
      </c>
      <c r="T423" s="9">
        <f t="shared" si="157"/>
        <v>0</v>
      </c>
      <c r="U423" s="9">
        <f t="shared" si="158"/>
        <v>0</v>
      </c>
      <c r="V423" s="1">
        <f t="shared" si="159"/>
        <v>0</v>
      </c>
    </row>
    <row r="424" spans="1:22">
      <c r="A424" s="105">
        <v>4.3100000000000001E-4</v>
      </c>
      <c r="B424" s="7">
        <f t="shared" si="147"/>
        <v>4.3100000000000001E-4</v>
      </c>
      <c r="C424"/>
      <c r="D424"/>
      <c r="E424"/>
      <c r="F424" s="26">
        <f t="shared" si="148"/>
        <v>0</v>
      </c>
      <c r="G424" s="26">
        <f t="shared" si="149"/>
        <v>0</v>
      </c>
      <c r="H424" s="8">
        <f t="shared" si="150"/>
        <v>0</v>
      </c>
      <c r="I424" s="8">
        <f t="shared" si="151"/>
        <v>0</v>
      </c>
      <c r="J424" s="8">
        <f t="shared" si="152"/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8">
        <f t="shared" si="153"/>
        <v>0</v>
      </c>
      <c r="Q424" s="9">
        <f t="shared" si="154"/>
        <v>0</v>
      </c>
      <c r="R424" s="7">
        <f t="shared" si="155"/>
        <v>0</v>
      </c>
      <c r="S424" s="8">
        <f t="shared" si="156"/>
        <v>0</v>
      </c>
      <c r="T424" s="9">
        <f t="shared" si="157"/>
        <v>0</v>
      </c>
      <c r="U424" s="9">
        <f t="shared" si="158"/>
        <v>0</v>
      </c>
      <c r="V424" s="1">
        <f t="shared" si="159"/>
        <v>0</v>
      </c>
    </row>
    <row r="425" spans="1:22">
      <c r="A425" s="105">
        <v>4.3199999999999998E-4</v>
      </c>
      <c r="B425" s="7">
        <f t="shared" si="147"/>
        <v>8661.2026177923472</v>
      </c>
      <c r="C425" t="s">
        <v>336</v>
      </c>
      <c r="D425" t="s">
        <v>313</v>
      </c>
      <c r="E425" t="s">
        <v>124</v>
      </c>
      <c r="F425" s="26">
        <f t="shared" si="148"/>
        <v>1</v>
      </c>
      <c r="G425" s="26">
        <f t="shared" si="149"/>
        <v>1</v>
      </c>
      <c r="H425" s="8">
        <f t="shared" si="150"/>
        <v>0</v>
      </c>
      <c r="I425" s="8">
        <f t="shared" si="151"/>
        <v>8661.2021857923464</v>
      </c>
      <c r="J425" s="8">
        <f t="shared" si="152"/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8">
        <f t="shared" si="153"/>
        <v>0</v>
      </c>
      <c r="Q425" s="9">
        <f t="shared" si="154"/>
        <v>0</v>
      </c>
      <c r="R425" s="7">
        <f t="shared" si="155"/>
        <v>0</v>
      </c>
      <c r="S425" s="8">
        <f t="shared" si="156"/>
        <v>8661.2021857923464</v>
      </c>
      <c r="T425" s="9">
        <f t="shared" si="157"/>
        <v>0</v>
      </c>
      <c r="U425" s="9">
        <f t="shared" si="158"/>
        <v>0</v>
      </c>
      <c r="V425" s="1">
        <f t="shared" si="159"/>
        <v>8661.2021857923464</v>
      </c>
    </row>
    <row r="426" spans="1:22">
      <c r="A426" s="105">
        <v>4.3300000000000001E-4</v>
      </c>
      <c r="B426" s="7">
        <f t="shared" si="147"/>
        <v>4.3300000000000001E-4</v>
      </c>
      <c r="C426"/>
      <c r="D426"/>
      <c r="E426"/>
      <c r="F426" s="26">
        <f t="shared" si="148"/>
        <v>0</v>
      </c>
      <c r="G426" s="26">
        <f t="shared" si="149"/>
        <v>0</v>
      </c>
      <c r="H426" s="8">
        <f t="shared" si="150"/>
        <v>0</v>
      </c>
      <c r="I426" s="8">
        <f t="shared" si="151"/>
        <v>0</v>
      </c>
      <c r="J426" s="8">
        <f t="shared" si="152"/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8">
        <f t="shared" si="153"/>
        <v>0</v>
      </c>
      <c r="Q426" s="9">
        <f t="shared" si="154"/>
        <v>0</v>
      </c>
      <c r="R426" s="7">
        <f t="shared" si="155"/>
        <v>0</v>
      </c>
      <c r="S426" s="8">
        <f t="shared" si="156"/>
        <v>0</v>
      </c>
      <c r="T426" s="9">
        <f t="shared" si="157"/>
        <v>0</v>
      </c>
      <c r="U426" s="9">
        <f t="shared" si="158"/>
        <v>0</v>
      </c>
      <c r="V426" s="1">
        <f t="shared" si="159"/>
        <v>0</v>
      </c>
    </row>
    <row r="427" spans="1:22">
      <c r="A427" s="105">
        <v>4.3400000000000003E-4</v>
      </c>
      <c r="B427" s="7">
        <f t="shared" si="147"/>
        <v>19922.958831534757</v>
      </c>
      <c r="C427" t="s">
        <v>41</v>
      </c>
      <c r="D427" t="s">
        <v>313</v>
      </c>
      <c r="E427" t="s">
        <v>118</v>
      </c>
      <c r="F427" s="26">
        <f t="shared" si="148"/>
        <v>2</v>
      </c>
      <c r="G427" s="26">
        <f t="shared" si="149"/>
        <v>2</v>
      </c>
      <c r="H427" s="8">
        <f t="shared" si="150"/>
        <v>10000</v>
      </c>
      <c r="I427" s="8">
        <f t="shared" si="151"/>
        <v>0</v>
      </c>
      <c r="J427" s="8">
        <f t="shared" si="152"/>
        <v>9922.9583975347541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8">
        <f t="shared" si="153"/>
        <v>9922.9583975347541</v>
      </c>
      <c r="Q427" s="9">
        <f t="shared" si="154"/>
        <v>0</v>
      </c>
      <c r="R427" s="7">
        <f t="shared" si="155"/>
        <v>9922.9583975347541</v>
      </c>
      <c r="S427" s="8">
        <f t="shared" si="156"/>
        <v>10000</v>
      </c>
      <c r="T427" s="9">
        <f t="shared" si="157"/>
        <v>0</v>
      </c>
      <c r="U427" s="9">
        <f t="shared" si="158"/>
        <v>0</v>
      </c>
      <c r="V427" s="1">
        <f t="shared" si="159"/>
        <v>19922.958397534756</v>
      </c>
    </row>
    <row r="428" spans="1:22">
      <c r="A428" s="105">
        <v>4.35E-4</v>
      </c>
      <c r="B428" s="7">
        <f t="shared" si="147"/>
        <v>4.35E-4</v>
      </c>
      <c r="C428"/>
      <c r="D428"/>
      <c r="E428"/>
      <c r="F428" s="26">
        <f t="shared" si="148"/>
        <v>0</v>
      </c>
      <c r="G428" s="26">
        <f t="shared" si="149"/>
        <v>0</v>
      </c>
      <c r="H428" s="8">
        <f t="shared" si="150"/>
        <v>0</v>
      </c>
      <c r="I428" s="8">
        <f t="shared" si="151"/>
        <v>0</v>
      </c>
      <c r="J428" s="8">
        <f t="shared" si="152"/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8">
        <f t="shared" si="153"/>
        <v>0</v>
      </c>
      <c r="Q428" s="9">
        <f t="shared" si="154"/>
        <v>0</v>
      </c>
      <c r="R428" s="7">
        <f t="shared" si="155"/>
        <v>0</v>
      </c>
      <c r="S428" s="8">
        <f t="shared" si="156"/>
        <v>0</v>
      </c>
      <c r="T428" s="9">
        <f t="shared" si="157"/>
        <v>0</v>
      </c>
      <c r="U428" s="9">
        <f t="shared" si="158"/>
        <v>0</v>
      </c>
      <c r="V428" s="1">
        <f t="shared" si="159"/>
        <v>0</v>
      </c>
    </row>
    <row r="429" spans="1:22">
      <c r="A429" s="105">
        <v>4.3600000000000003E-4</v>
      </c>
      <c r="B429" s="7">
        <f t="shared" si="147"/>
        <v>7030.6752826257562</v>
      </c>
      <c r="C429" t="s">
        <v>81</v>
      </c>
      <c r="D429" t="s">
        <v>313</v>
      </c>
      <c r="E429" t="s">
        <v>118</v>
      </c>
      <c r="F429" s="26">
        <f t="shared" si="148"/>
        <v>1</v>
      </c>
      <c r="G429" s="26">
        <f t="shared" si="149"/>
        <v>1</v>
      </c>
      <c r="H429" s="8">
        <f t="shared" si="150"/>
        <v>7030.6748466257559</v>
      </c>
      <c r="I429" s="8">
        <f t="shared" si="151"/>
        <v>0</v>
      </c>
      <c r="J429" s="8">
        <f t="shared" si="152"/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8">
        <f t="shared" si="153"/>
        <v>0</v>
      </c>
      <c r="Q429" s="9">
        <f t="shared" si="154"/>
        <v>0</v>
      </c>
      <c r="R429" s="7">
        <f t="shared" si="155"/>
        <v>0</v>
      </c>
      <c r="S429" s="8">
        <f t="shared" si="156"/>
        <v>7030.6748466257559</v>
      </c>
      <c r="T429" s="9">
        <f t="shared" si="157"/>
        <v>0</v>
      </c>
      <c r="U429" s="9">
        <f t="shared" si="158"/>
        <v>0</v>
      </c>
      <c r="V429" s="1">
        <f t="shared" si="159"/>
        <v>7030.6748466257559</v>
      </c>
    </row>
    <row r="430" spans="1:22" ht="13.5" customHeight="1">
      <c r="A430" s="105">
        <v>4.37E-4</v>
      </c>
      <c r="B430" s="7">
        <f t="shared" si="147"/>
        <v>9581.9402363312493</v>
      </c>
      <c r="C430" t="s">
        <v>68</v>
      </c>
      <c r="D430" t="s">
        <v>313</v>
      </c>
      <c r="E430" t="s">
        <v>119</v>
      </c>
      <c r="F430" s="26">
        <f t="shared" si="148"/>
        <v>1</v>
      </c>
      <c r="G430" s="26">
        <f t="shared" si="149"/>
        <v>1</v>
      </c>
      <c r="H430" s="8">
        <f t="shared" si="150"/>
        <v>9581.9397993312487</v>
      </c>
      <c r="I430" s="8">
        <f t="shared" si="151"/>
        <v>0</v>
      </c>
      <c r="J430" s="8">
        <f t="shared" si="152"/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8">
        <f t="shared" si="153"/>
        <v>0</v>
      </c>
      <c r="Q430" s="9">
        <f t="shared" si="154"/>
        <v>0</v>
      </c>
      <c r="R430" s="7">
        <f t="shared" si="155"/>
        <v>0</v>
      </c>
      <c r="S430" s="8">
        <f t="shared" si="156"/>
        <v>9581.9397993312487</v>
      </c>
      <c r="T430" s="9">
        <f t="shared" si="157"/>
        <v>0</v>
      </c>
      <c r="U430" s="9">
        <f t="shared" si="158"/>
        <v>0</v>
      </c>
      <c r="V430" s="1">
        <f t="shared" si="159"/>
        <v>9581.9397993312487</v>
      </c>
    </row>
    <row r="431" spans="1:22">
      <c r="A431" s="105">
        <v>4.3800000000000002E-4</v>
      </c>
      <c r="B431" s="7">
        <f t="shared" si="147"/>
        <v>4.3800000000000002E-4</v>
      </c>
      <c r="C431"/>
      <c r="D431"/>
      <c r="E431"/>
      <c r="F431" s="26">
        <f t="shared" si="148"/>
        <v>0</v>
      </c>
      <c r="G431" s="26">
        <f t="shared" si="149"/>
        <v>0</v>
      </c>
      <c r="H431" s="8">
        <f t="shared" si="150"/>
        <v>0</v>
      </c>
      <c r="I431" s="8">
        <f t="shared" si="151"/>
        <v>0</v>
      </c>
      <c r="J431" s="8">
        <f t="shared" si="152"/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8">
        <f t="shared" si="153"/>
        <v>0</v>
      </c>
      <c r="Q431" s="9">
        <f t="shared" si="154"/>
        <v>0</v>
      </c>
      <c r="R431" s="7">
        <f t="shared" si="155"/>
        <v>0</v>
      </c>
      <c r="S431" s="8">
        <f t="shared" si="156"/>
        <v>0</v>
      </c>
      <c r="T431" s="9">
        <f t="shared" si="157"/>
        <v>0</v>
      </c>
      <c r="U431" s="9">
        <f t="shared" si="158"/>
        <v>0</v>
      </c>
      <c r="V431" s="1">
        <f t="shared" si="159"/>
        <v>0</v>
      </c>
    </row>
    <row r="432" spans="1:22">
      <c r="A432" s="105">
        <v>4.3899999999999999E-4</v>
      </c>
      <c r="B432" s="7">
        <f t="shared" si="147"/>
        <v>4.3899999999999999E-4</v>
      </c>
      <c r="C432"/>
      <c r="D432"/>
      <c r="E432"/>
      <c r="F432" s="26">
        <f t="shared" si="148"/>
        <v>0</v>
      </c>
      <c r="G432" s="26">
        <f t="shared" si="149"/>
        <v>0</v>
      </c>
      <c r="H432" s="8">
        <f t="shared" si="150"/>
        <v>0</v>
      </c>
      <c r="I432" s="8">
        <f t="shared" si="151"/>
        <v>0</v>
      </c>
      <c r="J432" s="8">
        <f t="shared" si="152"/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8">
        <f t="shared" si="153"/>
        <v>0</v>
      </c>
      <c r="Q432" s="9">
        <f t="shared" si="154"/>
        <v>0</v>
      </c>
      <c r="R432" s="7">
        <f t="shared" si="155"/>
        <v>0</v>
      </c>
      <c r="S432" s="8">
        <f t="shared" si="156"/>
        <v>0</v>
      </c>
      <c r="T432" s="9">
        <f t="shared" si="157"/>
        <v>0</v>
      </c>
      <c r="U432" s="9">
        <f t="shared" si="158"/>
        <v>0</v>
      </c>
      <c r="V432" s="1">
        <f t="shared" si="159"/>
        <v>0</v>
      </c>
    </row>
    <row r="433" spans="1:22">
      <c r="A433" s="105">
        <v>4.4000000000000002E-4</v>
      </c>
      <c r="B433" s="7">
        <f t="shared" si="147"/>
        <v>4.4000000000000002E-4</v>
      </c>
      <c r="C433"/>
      <c r="D433"/>
      <c r="E433"/>
      <c r="F433" s="26">
        <f t="shared" si="148"/>
        <v>0</v>
      </c>
      <c r="G433" s="26">
        <f t="shared" si="149"/>
        <v>0</v>
      </c>
      <c r="H433" s="8">
        <f t="shared" si="150"/>
        <v>0</v>
      </c>
      <c r="I433" s="8">
        <f t="shared" si="151"/>
        <v>0</v>
      </c>
      <c r="J433" s="8">
        <f t="shared" si="152"/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8">
        <f t="shared" si="153"/>
        <v>0</v>
      </c>
      <c r="Q433" s="9">
        <f t="shared" si="154"/>
        <v>0</v>
      </c>
      <c r="R433" s="7">
        <f t="shared" si="155"/>
        <v>0</v>
      </c>
      <c r="S433" s="8">
        <f t="shared" si="156"/>
        <v>0</v>
      </c>
      <c r="T433" s="9">
        <f t="shared" si="157"/>
        <v>0</v>
      </c>
      <c r="U433" s="9">
        <f t="shared" si="158"/>
        <v>0</v>
      </c>
      <c r="V433" s="1">
        <f t="shared" si="159"/>
        <v>0</v>
      </c>
    </row>
    <row r="434" spans="1:22">
      <c r="A434" s="105">
        <v>4.4099999999999999E-4</v>
      </c>
      <c r="B434" s="7">
        <f t="shared" si="147"/>
        <v>4.4099999999999999E-4</v>
      </c>
      <c r="C434"/>
      <c r="D434"/>
      <c r="E434"/>
      <c r="F434" s="26">
        <f t="shared" si="148"/>
        <v>0</v>
      </c>
      <c r="G434" s="26">
        <f t="shared" si="149"/>
        <v>0</v>
      </c>
      <c r="H434" s="8">
        <f t="shared" si="150"/>
        <v>0</v>
      </c>
      <c r="I434" s="8">
        <f t="shared" si="151"/>
        <v>0</v>
      </c>
      <c r="J434" s="8">
        <f t="shared" si="152"/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8">
        <f t="shared" si="153"/>
        <v>0</v>
      </c>
      <c r="Q434" s="9">
        <f t="shared" si="154"/>
        <v>0</v>
      </c>
      <c r="R434" s="7">
        <f t="shared" si="155"/>
        <v>0</v>
      </c>
      <c r="S434" s="8">
        <f t="shared" si="156"/>
        <v>0</v>
      </c>
      <c r="T434" s="9">
        <f t="shared" si="157"/>
        <v>0</v>
      </c>
      <c r="U434" s="9">
        <f t="shared" si="158"/>
        <v>0</v>
      </c>
      <c r="V434" s="1">
        <f t="shared" si="159"/>
        <v>0</v>
      </c>
    </row>
    <row r="435" spans="1:22">
      <c r="A435" s="105">
        <v>4.4200000000000001E-4</v>
      </c>
      <c r="B435" s="7">
        <f t="shared" si="147"/>
        <v>4.4200000000000001E-4</v>
      </c>
      <c r="C435"/>
      <c r="D435"/>
      <c r="E435"/>
      <c r="F435" s="26">
        <f t="shared" si="148"/>
        <v>0</v>
      </c>
      <c r="G435" s="26">
        <f t="shared" si="149"/>
        <v>0</v>
      </c>
      <c r="H435" s="8">
        <f t="shared" si="150"/>
        <v>0</v>
      </c>
      <c r="I435" s="8">
        <f t="shared" si="151"/>
        <v>0</v>
      </c>
      <c r="J435" s="8">
        <f t="shared" si="152"/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8">
        <f t="shared" si="153"/>
        <v>0</v>
      </c>
      <c r="Q435" s="9">
        <f t="shared" si="154"/>
        <v>0</v>
      </c>
      <c r="R435" s="7">
        <f t="shared" si="155"/>
        <v>0</v>
      </c>
      <c r="S435" s="8">
        <f t="shared" si="156"/>
        <v>0</v>
      </c>
      <c r="T435" s="9">
        <f t="shared" si="157"/>
        <v>0</v>
      </c>
      <c r="U435" s="9">
        <f t="shared" si="158"/>
        <v>0</v>
      </c>
      <c r="V435" s="1">
        <f t="shared" si="159"/>
        <v>0</v>
      </c>
    </row>
    <row r="436" spans="1:22">
      <c r="A436" s="105">
        <v>4.4299999999999998E-4</v>
      </c>
      <c r="B436" s="7">
        <f t="shared" si="147"/>
        <v>4.4299999999999998E-4</v>
      </c>
      <c r="C436"/>
      <c r="D436"/>
      <c r="E436"/>
      <c r="F436" s="26">
        <f t="shared" si="148"/>
        <v>0</v>
      </c>
      <c r="G436" s="26">
        <f t="shared" si="149"/>
        <v>0</v>
      </c>
      <c r="H436" s="8">
        <f t="shared" si="150"/>
        <v>0</v>
      </c>
      <c r="I436" s="8">
        <f t="shared" si="151"/>
        <v>0</v>
      </c>
      <c r="J436" s="8">
        <f t="shared" si="152"/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8">
        <f t="shared" si="153"/>
        <v>0</v>
      </c>
      <c r="Q436" s="9">
        <f t="shared" si="154"/>
        <v>0</v>
      </c>
      <c r="R436" s="7">
        <f t="shared" si="155"/>
        <v>0</v>
      </c>
      <c r="S436" s="8">
        <f t="shared" si="156"/>
        <v>0</v>
      </c>
      <c r="T436" s="9">
        <f t="shared" si="157"/>
        <v>0</v>
      </c>
      <c r="U436" s="9">
        <f t="shared" si="158"/>
        <v>0</v>
      </c>
      <c r="V436" s="1">
        <f t="shared" si="159"/>
        <v>0</v>
      </c>
    </row>
    <row r="437" spans="1:22">
      <c r="A437" s="105">
        <v>4.44E-4</v>
      </c>
      <c r="B437" s="7">
        <f t="shared" si="147"/>
        <v>8761.4683339082221</v>
      </c>
      <c r="C437" t="s">
        <v>342</v>
      </c>
      <c r="D437" t="s">
        <v>313</v>
      </c>
      <c r="E437" t="s">
        <v>343</v>
      </c>
      <c r="F437" s="26">
        <f t="shared" si="148"/>
        <v>1</v>
      </c>
      <c r="G437" s="26">
        <f t="shared" si="149"/>
        <v>1</v>
      </c>
      <c r="H437" s="8">
        <f t="shared" si="150"/>
        <v>8761.4678899082228</v>
      </c>
      <c r="I437" s="8">
        <f t="shared" si="151"/>
        <v>0</v>
      </c>
      <c r="J437" s="8">
        <f t="shared" si="152"/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8">
        <f t="shared" si="153"/>
        <v>0</v>
      </c>
      <c r="Q437" s="9">
        <f t="shared" si="154"/>
        <v>0</v>
      </c>
      <c r="R437" s="7">
        <f t="shared" si="155"/>
        <v>0</v>
      </c>
      <c r="S437" s="8">
        <f t="shared" si="156"/>
        <v>8761.4678899082228</v>
      </c>
      <c r="T437" s="9">
        <f t="shared" si="157"/>
        <v>0</v>
      </c>
      <c r="U437" s="9">
        <f t="shared" si="158"/>
        <v>0</v>
      </c>
      <c r="V437" s="1">
        <f t="shared" si="159"/>
        <v>8761.4678899082228</v>
      </c>
    </row>
    <row r="438" spans="1:22">
      <c r="A438" s="105">
        <v>4.4500000000000003E-4</v>
      </c>
      <c r="B438" s="7">
        <f t="shared" si="147"/>
        <v>4.4500000000000003E-4</v>
      </c>
      <c r="C438"/>
      <c r="D438"/>
      <c r="E438"/>
      <c r="F438" s="26">
        <f t="shared" si="148"/>
        <v>0</v>
      </c>
      <c r="G438" s="26">
        <f t="shared" si="149"/>
        <v>0</v>
      </c>
      <c r="H438" s="8">
        <f t="shared" si="150"/>
        <v>0</v>
      </c>
      <c r="I438" s="8">
        <f t="shared" si="151"/>
        <v>0</v>
      </c>
      <c r="J438" s="8">
        <f t="shared" si="152"/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8">
        <f t="shared" si="153"/>
        <v>0</v>
      </c>
      <c r="Q438" s="9">
        <f t="shared" si="154"/>
        <v>0</v>
      </c>
      <c r="R438" s="7">
        <f t="shared" si="155"/>
        <v>0</v>
      </c>
      <c r="S438" s="8">
        <f t="shared" si="156"/>
        <v>0</v>
      </c>
      <c r="T438" s="9">
        <f t="shared" si="157"/>
        <v>0</v>
      </c>
      <c r="U438" s="9">
        <f t="shared" si="158"/>
        <v>0</v>
      </c>
      <c r="V438" s="1">
        <f t="shared" si="159"/>
        <v>0</v>
      </c>
    </row>
    <row r="439" spans="1:22">
      <c r="A439" s="105">
        <v>4.46E-4</v>
      </c>
      <c r="B439" s="7">
        <f t="shared" si="147"/>
        <v>4.46E-4</v>
      </c>
      <c r="C439"/>
      <c r="D439"/>
      <c r="E439"/>
      <c r="F439" s="26">
        <f t="shared" si="148"/>
        <v>0</v>
      </c>
      <c r="G439" s="26">
        <f t="shared" si="149"/>
        <v>0</v>
      </c>
      <c r="H439" s="8">
        <f t="shared" si="150"/>
        <v>0</v>
      </c>
      <c r="I439" s="8">
        <f t="shared" si="151"/>
        <v>0</v>
      </c>
      <c r="J439" s="8">
        <f t="shared" si="152"/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8">
        <f t="shared" si="153"/>
        <v>0</v>
      </c>
      <c r="Q439" s="9">
        <f t="shared" si="154"/>
        <v>0</v>
      </c>
      <c r="R439" s="7">
        <f t="shared" si="155"/>
        <v>0</v>
      </c>
      <c r="S439" s="8">
        <f t="shared" si="156"/>
        <v>0</v>
      </c>
      <c r="T439" s="9">
        <f t="shared" si="157"/>
        <v>0</v>
      </c>
      <c r="U439" s="9">
        <f t="shared" si="158"/>
        <v>0</v>
      </c>
      <c r="V439" s="1">
        <f t="shared" si="159"/>
        <v>0</v>
      </c>
    </row>
    <row r="440" spans="1:22">
      <c r="A440" s="105">
        <v>4.4700000000000002E-4</v>
      </c>
      <c r="B440" s="7">
        <f t="shared" si="147"/>
        <v>8748.0920500534412</v>
      </c>
      <c r="C440" t="s">
        <v>346</v>
      </c>
      <c r="D440" t="s">
        <v>313</v>
      </c>
      <c r="E440" t="s">
        <v>347</v>
      </c>
      <c r="F440" s="26">
        <f t="shared" si="148"/>
        <v>1</v>
      </c>
      <c r="G440" s="26">
        <f t="shared" si="149"/>
        <v>1</v>
      </c>
      <c r="H440" s="8">
        <f t="shared" si="150"/>
        <v>8748.0916030534408</v>
      </c>
      <c r="I440" s="8">
        <f t="shared" si="151"/>
        <v>0</v>
      </c>
      <c r="J440" s="8">
        <f t="shared" si="152"/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8">
        <f t="shared" si="153"/>
        <v>0</v>
      </c>
      <c r="Q440" s="9">
        <f t="shared" si="154"/>
        <v>0</v>
      </c>
      <c r="R440" s="7">
        <f t="shared" si="155"/>
        <v>0</v>
      </c>
      <c r="S440" s="8">
        <f t="shared" si="156"/>
        <v>8748.0916030534408</v>
      </c>
      <c r="T440" s="9">
        <f t="shared" si="157"/>
        <v>0</v>
      </c>
      <c r="U440" s="9">
        <f t="shared" si="158"/>
        <v>0</v>
      </c>
      <c r="V440" s="1">
        <f t="shared" si="159"/>
        <v>8748.0916030534408</v>
      </c>
    </row>
    <row r="441" spans="1:22">
      <c r="A441" s="105">
        <v>4.4799999999999999E-4</v>
      </c>
      <c r="B441" s="7">
        <f t="shared" si="147"/>
        <v>4.4799999999999999E-4</v>
      </c>
      <c r="C441"/>
      <c r="D441"/>
      <c r="E441"/>
      <c r="F441" s="26">
        <f t="shared" si="148"/>
        <v>0</v>
      </c>
      <c r="G441" s="26">
        <f t="shared" si="149"/>
        <v>0</v>
      </c>
      <c r="H441" s="8">
        <f t="shared" si="150"/>
        <v>0</v>
      </c>
      <c r="I441" s="8">
        <f t="shared" si="151"/>
        <v>0</v>
      </c>
      <c r="J441" s="8">
        <f t="shared" si="152"/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8">
        <f t="shared" si="153"/>
        <v>0</v>
      </c>
      <c r="Q441" s="9">
        <f t="shared" si="154"/>
        <v>0</v>
      </c>
      <c r="R441" s="7">
        <f t="shared" si="155"/>
        <v>0</v>
      </c>
      <c r="S441" s="8">
        <f t="shared" si="156"/>
        <v>0</v>
      </c>
      <c r="T441" s="9">
        <f t="shared" si="157"/>
        <v>0</v>
      </c>
      <c r="U441" s="9">
        <f t="shared" si="158"/>
        <v>0</v>
      </c>
      <c r="V441" s="1">
        <f t="shared" si="159"/>
        <v>0</v>
      </c>
    </row>
    <row r="442" spans="1:22">
      <c r="A442" s="105">
        <v>4.4900000000000002E-4</v>
      </c>
      <c r="B442" s="7">
        <f t="shared" si="147"/>
        <v>7579.3655283650914</v>
      </c>
      <c r="C442" t="s">
        <v>64</v>
      </c>
      <c r="D442" t="s">
        <v>313</v>
      </c>
      <c r="E442" t="s">
        <v>118</v>
      </c>
      <c r="F442" s="26">
        <f t="shared" si="148"/>
        <v>1</v>
      </c>
      <c r="G442" s="26">
        <f t="shared" si="149"/>
        <v>1</v>
      </c>
      <c r="H442" s="8">
        <f t="shared" si="150"/>
        <v>7579.3650793650913</v>
      </c>
      <c r="I442" s="8">
        <f t="shared" si="151"/>
        <v>0</v>
      </c>
      <c r="J442" s="8">
        <f t="shared" si="152"/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8">
        <f t="shared" si="153"/>
        <v>0</v>
      </c>
      <c r="Q442" s="9">
        <f t="shared" si="154"/>
        <v>0</v>
      </c>
      <c r="R442" s="7">
        <f t="shared" si="155"/>
        <v>0</v>
      </c>
      <c r="S442" s="8">
        <f t="shared" si="156"/>
        <v>7579.3650793650913</v>
      </c>
      <c r="T442" s="9">
        <f t="shared" si="157"/>
        <v>0</v>
      </c>
      <c r="U442" s="9">
        <f t="shared" si="158"/>
        <v>0</v>
      </c>
      <c r="V442" s="1">
        <f t="shared" si="159"/>
        <v>7579.3650793650913</v>
      </c>
    </row>
    <row r="443" spans="1:22">
      <c r="A443" s="105">
        <v>4.4999999999999999E-4</v>
      </c>
      <c r="B443" s="7">
        <f t="shared" si="147"/>
        <v>6631.9448944444821</v>
      </c>
      <c r="C443" t="s">
        <v>59</v>
      </c>
      <c r="D443" t="s">
        <v>313</v>
      </c>
      <c r="E443" t="s">
        <v>118</v>
      </c>
      <c r="F443" s="26">
        <f t="shared" si="148"/>
        <v>1</v>
      </c>
      <c r="G443" s="26">
        <f t="shared" si="149"/>
        <v>1</v>
      </c>
      <c r="H443" s="8">
        <f t="shared" si="150"/>
        <v>6631.9444444444825</v>
      </c>
      <c r="I443" s="8">
        <f t="shared" si="151"/>
        <v>0</v>
      </c>
      <c r="J443" s="8">
        <f t="shared" si="152"/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8">
        <f t="shared" si="153"/>
        <v>0</v>
      </c>
      <c r="Q443" s="9">
        <f t="shared" si="154"/>
        <v>0</v>
      </c>
      <c r="R443" s="7">
        <f t="shared" si="155"/>
        <v>0</v>
      </c>
      <c r="S443" s="8">
        <f t="shared" si="156"/>
        <v>6631.9444444444825</v>
      </c>
      <c r="T443" s="9">
        <f t="shared" si="157"/>
        <v>0</v>
      </c>
      <c r="U443" s="9">
        <f t="shared" si="158"/>
        <v>0</v>
      </c>
      <c r="V443" s="1">
        <f t="shared" si="159"/>
        <v>6631.9444444444825</v>
      </c>
    </row>
    <row r="444" spans="1:22">
      <c r="A444" s="105">
        <v>4.5100000000000001E-4</v>
      </c>
      <c r="B444" s="7">
        <f t="shared" si="147"/>
        <v>8070.4229862113234</v>
      </c>
      <c r="C444" t="s">
        <v>348</v>
      </c>
      <c r="D444" t="s">
        <v>313</v>
      </c>
      <c r="E444" t="s">
        <v>349</v>
      </c>
      <c r="F444" s="26">
        <f t="shared" si="148"/>
        <v>1</v>
      </c>
      <c r="G444" s="26">
        <f t="shared" si="149"/>
        <v>1</v>
      </c>
      <c r="H444" s="8">
        <f t="shared" si="150"/>
        <v>8070.4225352113235</v>
      </c>
      <c r="I444" s="8">
        <f t="shared" si="151"/>
        <v>0</v>
      </c>
      <c r="J444" s="8">
        <f t="shared" si="152"/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8">
        <f t="shared" si="153"/>
        <v>0</v>
      </c>
      <c r="Q444" s="9">
        <f t="shared" si="154"/>
        <v>0</v>
      </c>
      <c r="R444" s="7">
        <f t="shared" si="155"/>
        <v>0</v>
      </c>
      <c r="S444" s="8">
        <f t="shared" si="156"/>
        <v>8070.4225352113235</v>
      </c>
      <c r="T444" s="9">
        <f t="shared" si="157"/>
        <v>0</v>
      </c>
      <c r="U444" s="9">
        <f t="shared" si="158"/>
        <v>0</v>
      </c>
      <c r="V444" s="1">
        <f t="shared" si="159"/>
        <v>8070.4225352113235</v>
      </c>
    </row>
    <row r="445" spans="1:22">
      <c r="A445" s="105">
        <v>4.5199999999999998E-4</v>
      </c>
      <c r="B445" s="7">
        <f t="shared" ref="B445:B476" si="160">V445+A445</f>
        <v>4.5199999999999998E-4</v>
      </c>
      <c r="C445"/>
      <c r="D445"/>
      <c r="E445"/>
      <c r="F445" s="26">
        <f t="shared" ref="F445:F476" si="161">COUNTIF(H445:O445,"&gt;1")</f>
        <v>0</v>
      </c>
      <c r="G445" s="26">
        <f t="shared" si="149"/>
        <v>0</v>
      </c>
      <c r="H445" s="8">
        <f t="shared" si="150"/>
        <v>0</v>
      </c>
      <c r="I445" s="8">
        <f t="shared" si="151"/>
        <v>0</v>
      </c>
      <c r="J445" s="8">
        <f t="shared" si="152"/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8">
        <f t="shared" ref="P445:P476" si="162">LARGE(H445:J445,2)</f>
        <v>0</v>
      </c>
      <c r="Q445" s="9">
        <f t="shared" ref="Q445:Q476" si="163">LARGE(K445:O445,3)</f>
        <v>0</v>
      </c>
      <c r="R445" s="7">
        <f t="shared" ref="R445:R476" si="164">LARGE(P445:Q445,1)</f>
        <v>0</v>
      </c>
      <c r="S445" s="8">
        <f t="shared" ref="S445:S476" si="165">LARGE(H445:J445,1)</f>
        <v>0</v>
      </c>
      <c r="T445" s="9">
        <f t="shared" ref="T445:T476" si="166">LARGE(K445:O445,1)</f>
        <v>0</v>
      </c>
      <c r="U445" s="9">
        <f t="shared" ref="U445:U476" si="167">LARGE(K445:O445,2)</f>
        <v>0</v>
      </c>
      <c r="V445" s="1">
        <f t="shared" si="159"/>
        <v>0</v>
      </c>
    </row>
    <row r="446" spans="1:22">
      <c r="A446" s="105">
        <v>4.5300000000000001E-4</v>
      </c>
      <c r="B446" s="7">
        <f t="shared" si="160"/>
        <v>4.5300000000000001E-4</v>
      </c>
      <c r="C446"/>
      <c r="D446"/>
      <c r="E446"/>
      <c r="F446" s="26">
        <f t="shared" si="161"/>
        <v>0</v>
      </c>
      <c r="G446" s="26">
        <f t="shared" si="149"/>
        <v>0</v>
      </c>
      <c r="H446" s="8">
        <f t="shared" si="150"/>
        <v>0</v>
      </c>
      <c r="I446" s="8">
        <f t="shared" si="151"/>
        <v>0</v>
      </c>
      <c r="J446" s="8">
        <f t="shared" si="152"/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8">
        <f t="shared" si="162"/>
        <v>0</v>
      </c>
      <c r="Q446" s="9">
        <f t="shared" si="163"/>
        <v>0</v>
      </c>
      <c r="R446" s="7">
        <f t="shared" si="164"/>
        <v>0</v>
      </c>
      <c r="S446" s="8">
        <f t="shared" si="165"/>
        <v>0</v>
      </c>
      <c r="T446" s="9">
        <f t="shared" si="166"/>
        <v>0</v>
      </c>
      <c r="U446" s="9">
        <f t="shared" si="167"/>
        <v>0</v>
      </c>
      <c r="V446" s="1">
        <f t="shared" si="159"/>
        <v>0</v>
      </c>
    </row>
    <row r="447" spans="1:22">
      <c r="A447" s="105">
        <v>4.5400000000000003E-4</v>
      </c>
      <c r="B447" s="7">
        <f t="shared" si="160"/>
        <v>4.5400000000000003E-4</v>
      </c>
      <c r="C447"/>
      <c r="D447"/>
      <c r="E447"/>
      <c r="F447" s="26">
        <f t="shared" si="161"/>
        <v>0</v>
      </c>
      <c r="G447" s="26">
        <f t="shared" si="149"/>
        <v>0</v>
      </c>
      <c r="H447" s="8">
        <f t="shared" si="150"/>
        <v>0</v>
      </c>
      <c r="I447" s="8">
        <f t="shared" si="151"/>
        <v>0</v>
      </c>
      <c r="J447" s="8">
        <f t="shared" si="152"/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8">
        <f t="shared" si="162"/>
        <v>0</v>
      </c>
      <c r="Q447" s="9">
        <f t="shared" si="163"/>
        <v>0</v>
      </c>
      <c r="R447" s="7">
        <f t="shared" si="164"/>
        <v>0</v>
      </c>
      <c r="S447" s="8">
        <f t="shared" si="165"/>
        <v>0</v>
      </c>
      <c r="T447" s="9">
        <f t="shared" si="166"/>
        <v>0</v>
      </c>
      <c r="U447" s="9">
        <f t="shared" si="167"/>
        <v>0</v>
      </c>
      <c r="V447" s="1">
        <f t="shared" si="159"/>
        <v>0</v>
      </c>
    </row>
    <row r="448" spans="1:22">
      <c r="A448" s="105">
        <v>4.55E-4</v>
      </c>
      <c r="B448" s="7">
        <f t="shared" si="160"/>
        <v>4.55E-4</v>
      </c>
      <c r="C448"/>
      <c r="D448"/>
      <c r="E448"/>
      <c r="F448" s="26">
        <f t="shared" si="161"/>
        <v>0</v>
      </c>
      <c r="G448" s="26">
        <f t="shared" si="149"/>
        <v>0</v>
      </c>
      <c r="H448" s="8">
        <f t="shared" si="150"/>
        <v>0</v>
      </c>
      <c r="I448" s="8">
        <f t="shared" si="151"/>
        <v>0</v>
      </c>
      <c r="J448" s="8">
        <f t="shared" si="152"/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8">
        <f t="shared" si="162"/>
        <v>0</v>
      </c>
      <c r="Q448" s="9">
        <f t="shared" si="163"/>
        <v>0</v>
      </c>
      <c r="R448" s="7">
        <f t="shared" si="164"/>
        <v>0</v>
      </c>
      <c r="S448" s="8">
        <f t="shared" si="165"/>
        <v>0</v>
      </c>
      <c r="T448" s="9">
        <f t="shared" si="166"/>
        <v>0</v>
      </c>
      <c r="U448" s="9">
        <f t="shared" si="167"/>
        <v>0</v>
      </c>
      <c r="V448" s="1">
        <f t="shared" si="159"/>
        <v>0</v>
      </c>
    </row>
    <row r="449" spans="1:22">
      <c r="A449" s="105">
        <v>4.5600000000000003E-4</v>
      </c>
      <c r="B449" s="7">
        <f t="shared" si="160"/>
        <v>6324.5037672583294</v>
      </c>
      <c r="C449" t="s">
        <v>55</v>
      </c>
      <c r="D449" t="s">
        <v>313</v>
      </c>
      <c r="E449" t="s">
        <v>118</v>
      </c>
      <c r="F449" s="26">
        <f t="shared" si="161"/>
        <v>1</v>
      </c>
      <c r="G449" s="26">
        <f t="shared" si="149"/>
        <v>1</v>
      </c>
      <c r="H449" s="8">
        <f t="shared" si="150"/>
        <v>6324.5033112583296</v>
      </c>
      <c r="I449" s="8">
        <f t="shared" si="151"/>
        <v>0</v>
      </c>
      <c r="J449" s="8">
        <f t="shared" si="152"/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8">
        <f t="shared" si="162"/>
        <v>0</v>
      </c>
      <c r="Q449" s="9">
        <f t="shared" si="163"/>
        <v>0</v>
      </c>
      <c r="R449" s="7">
        <f t="shared" si="164"/>
        <v>0</v>
      </c>
      <c r="S449" s="8">
        <f t="shared" si="165"/>
        <v>6324.5033112583296</v>
      </c>
      <c r="T449" s="9">
        <f t="shared" si="166"/>
        <v>0</v>
      </c>
      <c r="U449" s="9">
        <f t="shared" si="167"/>
        <v>0</v>
      </c>
      <c r="V449" s="1">
        <f t="shared" si="159"/>
        <v>6324.5033112583296</v>
      </c>
    </row>
    <row r="450" spans="1:22">
      <c r="A450" s="105">
        <v>4.57E-4</v>
      </c>
      <c r="B450" s="7">
        <f t="shared" si="160"/>
        <v>4.57E-4</v>
      </c>
      <c r="C450"/>
      <c r="D450"/>
      <c r="E450"/>
      <c r="F450" s="26">
        <f t="shared" si="161"/>
        <v>0</v>
      </c>
      <c r="G450" s="26">
        <f t="shared" si="149"/>
        <v>0</v>
      </c>
      <c r="H450" s="8">
        <f t="shared" si="150"/>
        <v>0</v>
      </c>
      <c r="I450" s="8">
        <f t="shared" si="151"/>
        <v>0</v>
      </c>
      <c r="J450" s="8">
        <f t="shared" si="152"/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8">
        <f t="shared" si="162"/>
        <v>0</v>
      </c>
      <c r="Q450" s="9">
        <f t="shared" si="163"/>
        <v>0</v>
      </c>
      <c r="R450" s="7">
        <f t="shared" si="164"/>
        <v>0</v>
      </c>
      <c r="S450" s="8">
        <f t="shared" si="165"/>
        <v>0</v>
      </c>
      <c r="T450" s="9">
        <f t="shared" si="166"/>
        <v>0</v>
      </c>
      <c r="U450" s="9">
        <f t="shared" si="167"/>
        <v>0</v>
      </c>
      <c r="V450" s="1">
        <f t="shared" si="159"/>
        <v>0</v>
      </c>
    </row>
    <row r="451" spans="1:22">
      <c r="A451" s="105">
        <v>4.5800000000000002E-4</v>
      </c>
      <c r="B451" s="7">
        <f t="shared" si="160"/>
        <v>8828.9681005271141</v>
      </c>
      <c r="C451" t="s">
        <v>355</v>
      </c>
      <c r="D451" t="s">
        <v>313</v>
      </c>
      <c r="E451" t="s">
        <v>307</v>
      </c>
      <c r="F451" s="26">
        <f t="shared" si="161"/>
        <v>1</v>
      </c>
      <c r="G451" s="26">
        <f t="shared" si="149"/>
        <v>1</v>
      </c>
      <c r="H451" s="8">
        <f t="shared" si="150"/>
        <v>8828.9676425271136</v>
      </c>
      <c r="I451" s="8">
        <f t="shared" si="151"/>
        <v>0</v>
      </c>
      <c r="J451" s="8">
        <f t="shared" si="152"/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8">
        <f t="shared" si="162"/>
        <v>0</v>
      </c>
      <c r="Q451" s="9">
        <f t="shared" si="163"/>
        <v>0</v>
      </c>
      <c r="R451" s="7">
        <f t="shared" si="164"/>
        <v>0</v>
      </c>
      <c r="S451" s="8">
        <f t="shared" si="165"/>
        <v>8828.9676425271136</v>
      </c>
      <c r="T451" s="9">
        <f t="shared" si="166"/>
        <v>0</v>
      </c>
      <c r="U451" s="9">
        <f t="shared" si="167"/>
        <v>0</v>
      </c>
      <c r="V451" s="1">
        <f t="shared" si="159"/>
        <v>8828.9676425271136</v>
      </c>
    </row>
    <row r="452" spans="1:22">
      <c r="A452" s="105">
        <v>4.5899999999999999E-4</v>
      </c>
      <c r="B452" s="7">
        <f t="shared" si="160"/>
        <v>8828.9681015271144</v>
      </c>
      <c r="C452" t="s">
        <v>355</v>
      </c>
      <c r="D452" t="s">
        <v>313</v>
      </c>
      <c r="E452" t="s">
        <v>307</v>
      </c>
      <c r="F452" s="26">
        <f t="shared" si="161"/>
        <v>1</v>
      </c>
      <c r="G452" s="26">
        <f t="shared" si="149"/>
        <v>1</v>
      </c>
      <c r="H452" s="8">
        <f t="shared" si="150"/>
        <v>8828.9676425271136</v>
      </c>
      <c r="I452" s="8">
        <f t="shared" si="151"/>
        <v>0</v>
      </c>
      <c r="J452" s="8">
        <f t="shared" si="152"/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8">
        <f t="shared" si="162"/>
        <v>0</v>
      </c>
      <c r="Q452" s="9">
        <f t="shared" si="163"/>
        <v>0</v>
      </c>
      <c r="R452" s="7">
        <f t="shared" si="164"/>
        <v>0</v>
      </c>
      <c r="S452" s="8">
        <f t="shared" si="165"/>
        <v>8828.9676425271136</v>
      </c>
      <c r="T452" s="9">
        <f t="shared" si="166"/>
        <v>0</v>
      </c>
      <c r="U452" s="9">
        <f t="shared" si="167"/>
        <v>0</v>
      </c>
      <c r="V452" s="1">
        <f t="shared" si="159"/>
        <v>8828.9676425271136</v>
      </c>
    </row>
    <row r="453" spans="1:22">
      <c r="A453" s="105">
        <v>4.6000000000000001E-4</v>
      </c>
      <c r="B453" s="7">
        <f t="shared" si="160"/>
        <v>7881.7060996149512</v>
      </c>
      <c r="C453" t="s">
        <v>356</v>
      </c>
      <c r="D453" t="s">
        <v>313</v>
      </c>
      <c r="E453" t="e">
        <v>#N/A</v>
      </c>
      <c r="F453" s="26">
        <f t="shared" si="161"/>
        <v>1</v>
      </c>
      <c r="G453" s="26">
        <f t="shared" si="149"/>
        <v>1</v>
      </c>
      <c r="H453" s="8">
        <f t="shared" si="150"/>
        <v>7881.705639614951</v>
      </c>
      <c r="I453" s="8">
        <f t="shared" si="151"/>
        <v>0</v>
      </c>
      <c r="J453" s="8">
        <f t="shared" si="152"/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8">
        <f t="shared" si="162"/>
        <v>0</v>
      </c>
      <c r="Q453" s="9">
        <f t="shared" si="163"/>
        <v>0</v>
      </c>
      <c r="R453" s="7">
        <f t="shared" si="164"/>
        <v>0</v>
      </c>
      <c r="S453" s="8">
        <f t="shared" si="165"/>
        <v>7881.705639614951</v>
      </c>
      <c r="T453" s="9">
        <f t="shared" si="166"/>
        <v>0</v>
      </c>
      <c r="U453" s="9">
        <f t="shared" si="167"/>
        <v>0</v>
      </c>
      <c r="V453" s="1">
        <f t="shared" si="159"/>
        <v>7881.705639614951</v>
      </c>
    </row>
    <row r="454" spans="1:22">
      <c r="A454" s="105">
        <v>4.6099999999999998E-4</v>
      </c>
      <c r="B454" s="7">
        <f t="shared" si="160"/>
        <v>4.6099999999999998E-4</v>
      </c>
      <c r="C454"/>
      <c r="D454"/>
      <c r="E454"/>
      <c r="F454" s="26">
        <f t="shared" si="161"/>
        <v>0</v>
      </c>
      <c r="G454" s="26">
        <f t="shared" si="149"/>
        <v>0</v>
      </c>
      <c r="H454" s="8">
        <f t="shared" si="150"/>
        <v>0</v>
      </c>
      <c r="I454" s="8">
        <f t="shared" si="151"/>
        <v>0</v>
      </c>
      <c r="J454" s="8">
        <f t="shared" si="152"/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8">
        <f t="shared" si="162"/>
        <v>0</v>
      </c>
      <c r="Q454" s="9">
        <f t="shared" si="163"/>
        <v>0</v>
      </c>
      <c r="R454" s="7">
        <f t="shared" si="164"/>
        <v>0</v>
      </c>
      <c r="S454" s="8">
        <f t="shared" si="165"/>
        <v>0</v>
      </c>
      <c r="T454" s="9">
        <f t="shared" si="166"/>
        <v>0</v>
      </c>
      <c r="U454" s="9">
        <f t="shared" si="167"/>
        <v>0</v>
      </c>
      <c r="V454" s="1">
        <f t="shared" si="159"/>
        <v>0</v>
      </c>
    </row>
    <row r="455" spans="1:22">
      <c r="A455" s="105">
        <v>4.6200000000000001E-4</v>
      </c>
      <c r="B455" s="7">
        <f t="shared" si="160"/>
        <v>4.6200000000000001E-4</v>
      </c>
      <c r="C455"/>
      <c r="D455"/>
      <c r="E455"/>
      <c r="F455" s="26">
        <f t="shared" si="161"/>
        <v>0</v>
      </c>
      <c r="G455" s="26">
        <f t="shared" si="149"/>
        <v>0</v>
      </c>
      <c r="H455" s="8">
        <f t="shared" si="150"/>
        <v>0</v>
      </c>
      <c r="I455" s="8">
        <f t="shared" si="151"/>
        <v>0</v>
      </c>
      <c r="J455" s="8">
        <f t="shared" si="152"/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8">
        <f t="shared" si="162"/>
        <v>0</v>
      </c>
      <c r="Q455" s="9">
        <f t="shared" si="163"/>
        <v>0</v>
      </c>
      <c r="R455" s="7">
        <f t="shared" si="164"/>
        <v>0</v>
      </c>
      <c r="S455" s="8">
        <f t="shared" si="165"/>
        <v>0</v>
      </c>
      <c r="T455" s="9">
        <f t="shared" si="166"/>
        <v>0</v>
      </c>
      <c r="U455" s="9">
        <f t="shared" si="167"/>
        <v>0</v>
      </c>
      <c r="V455" s="1">
        <f t="shared" si="159"/>
        <v>0</v>
      </c>
    </row>
    <row r="456" spans="1:22">
      <c r="A456" s="105">
        <v>4.6300000000000003E-4</v>
      </c>
      <c r="B456" s="7">
        <f t="shared" si="160"/>
        <v>10000.000463</v>
      </c>
      <c r="C456" t="s">
        <v>359</v>
      </c>
      <c r="D456" t="s">
        <v>313</v>
      </c>
      <c r="E456" t="s">
        <v>360</v>
      </c>
      <c r="F456" s="26">
        <f t="shared" si="161"/>
        <v>1</v>
      </c>
      <c r="G456" s="26">
        <f t="shared" si="149"/>
        <v>1</v>
      </c>
      <c r="H456" s="8">
        <f t="shared" si="150"/>
        <v>0</v>
      </c>
      <c r="I456" s="8">
        <f t="shared" si="151"/>
        <v>10000</v>
      </c>
      <c r="J456" s="8">
        <f t="shared" si="152"/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8">
        <f t="shared" si="162"/>
        <v>0</v>
      </c>
      <c r="Q456" s="9">
        <f t="shared" si="163"/>
        <v>0</v>
      </c>
      <c r="R456" s="7">
        <f t="shared" si="164"/>
        <v>0</v>
      </c>
      <c r="S456" s="8">
        <f t="shared" si="165"/>
        <v>10000</v>
      </c>
      <c r="T456" s="9">
        <f t="shared" si="166"/>
        <v>0</v>
      </c>
      <c r="U456" s="9">
        <f t="shared" si="167"/>
        <v>0</v>
      </c>
      <c r="V456" s="1">
        <f t="shared" si="159"/>
        <v>10000</v>
      </c>
    </row>
    <row r="457" spans="1:22">
      <c r="A457" s="105">
        <v>4.64E-4</v>
      </c>
      <c r="B457" s="7">
        <f t="shared" si="160"/>
        <v>4.64E-4</v>
      </c>
      <c r="C457"/>
      <c r="D457"/>
      <c r="E457"/>
      <c r="F457" s="26">
        <f t="shared" si="161"/>
        <v>0</v>
      </c>
      <c r="G457" s="26">
        <f t="shared" si="149"/>
        <v>0</v>
      </c>
      <c r="H457" s="8">
        <f t="shared" si="150"/>
        <v>0</v>
      </c>
      <c r="I457" s="8">
        <f t="shared" si="151"/>
        <v>0</v>
      </c>
      <c r="J457" s="8">
        <f t="shared" si="152"/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8">
        <f t="shared" si="162"/>
        <v>0</v>
      </c>
      <c r="Q457" s="9">
        <f t="shared" si="163"/>
        <v>0</v>
      </c>
      <c r="R457" s="7">
        <f t="shared" si="164"/>
        <v>0</v>
      </c>
      <c r="S457" s="8">
        <f t="shared" si="165"/>
        <v>0</v>
      </c>
      <c r="T457" s="9">
        <f t="shared" si="166"/>
        <v>0</v>
      </c>
      <c r="U457" s="9">
        <f t="shared" si="167"/>
        <v>0</v>
      </c>
      <c r="V457" s="1">
        <f t="shared" si="159"/>
        <v>0</v>
      </c>
    </row>
    <row r="458" spans="1:22">
      <c r="A458" s="105">
        <v>4.6500000000000003E-4</v>
      </c>
      <c r="B458" s="7">
        <f t="shared" si="160"/>
        <v>4.6500000000000003E-4</v>
      </c>
      <c r="C458"/>
      <c r="D458"/>
      <c r="E458"/>
      <c r="F458" s="26">
        <f t="shared" si="161"/>
        <v>0</v>
      </c>
      <c r="G458" s="26">
        <f t="shared" si="149"/>
        <v>0</v>
      </c>
      <c r="H458" s="8">
        <f t="shared" si="150"/>
        <v>0</v>
      </c>
      <c r="I458" s="8">
        <f t="shared" si="151"/>
        <v>0</v>
      </c>
      <c r="J458" s="8">
        <f t="shared" si="152"/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8">
        <f t="shared" si="162"/>
        <v>0</v>
      </c>
      <c r="Q458" s="9">
        <f t="shared" si="163"/>
        <v>0</v>
      </c>
      <c r="R458" s="7">
        <f t="shared" si="164"/>
        <v>0</v>
      </c>
      <c r="S458" s="8">
        <f t="shared" si="165"/>
        <v>0</v>
      </c>
      <c r="T458" s="9">
        <f t="shared" si="166"/>
        <v>0</v>
      </c>
      <c r="U458" s="9">
        <f t="shared" si="167"/>
        <v>0</v>
      </c>
      <c r="V458" s="1">
        <f t="shared" si="159"/>
        <v>0</v>
      </c>
    </row>
    <row r="459" spans="1:22">
      <c r="A459" s="105">
        <v>4.66E-4</v>
      </c>
      <c r="B459" s="7">
        <f t="shared" si="160"/>
        <v>7807.882239399014</v>
      </c>
      <c r="C459" t="s">
        <v>361</v>
      </c>
      <c r="D459" t="s">
        <v>313</v>
      </c>
      <c r="E459" t="s">
        <v>362</v>
      </c>
      <c r="F459" s="26">
        <f t="shared" si="161"/>
        <v>1</v>
      </c>
      <c r="G459" s="26">
        <f t="shared" si="149"/>
        <v>1</v>
      </c>
      <c r="H459" s="8">
        <f t="shared" si="150"/>
        <v>0</v>
      </c>
      <c r="I459" s="8">
        <f t="shared" si="151"/>
        <v>7807.8817733990136</v>
      </c>
      <c r="J459" s="8">
        <f t="shared" si="152"/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8">
        <f t="shared" si="162"/>
        <v>0</v>
      </c>
      <c r="Q459" s="9">
        <f t="shared" si="163"/>
        <v>0</v>
      </c>
      <c r="R459" s="7">
        <f t="shared" si="164"/>
        <v>0</v>
      </c>
      <c r="S459" s="8">
        <f t="shared" si="165"/>
        <v>7807.8817733990136</v>
      </c>
      <c r="T459" s="9">
        <f t="shared" si="166"/>
        <v>0</v>
      </c>
      <c r="U459" s="9">
        <f t="shared" si="167"/>
        <v>0</v>
      </c>
      <c r="V459" s="1">
        <f t="shared" si="159"/>
        <v>7807.8817733990136</v>
      </c>
    </row>
    <row r="460" spans="1:22">
      <c r="A460" s="105">
        <v>4.6700000000000002E-4</v>
      </c>
      <c r="B460" s="7">
        <f t="shared" si="160"/>
        <v>4.6700000000000002E-4</v>
      </c>
      <c r="C460"/>
      <c r="D460"/>
      <c r="E460"/>
      <c r="F460" s="26">
        <f t="shared" si="161"/>
        <v>0</v>
      </c>
      <c r="G460" s="26">
        <f t="shared" si="149"/>
        <v>0</v>
      </c>
      <c r="H460" s="8">
        <f t="shared" si="150"/>
        <v>0</v>
      </c>
      <c r="I460" s="8">
        <f t="shared" si="151"/>
        <v>0</v>
      </c>
      <c r="J460" s="8">
        <f t="shared" si="152"/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8">
        <f t="shared" si="162"/>
        <v>0</v>
      </c>
      <c r="Q460" s="9">
        <f t="shared" si="163"/>
        <v>0</v>
      </c>
      <c r="R460" s="7">
        <f t="shared" si="164"/>
        <v>0</v>
      </c>
      <c r="S460" s="8">
        <f t="shared" si="165"/>
        <v>0</v>
      </c>
      <c r="T460" s="9">
        <f t="shared" si="166"/>
        <v>0</v>
      </c>
      <c r="U460" s="9">
        <f t="shared" si="167"/>
        <v>0</v>
      </c>
      <c r="V460" s="1">
        <f t="shared" si="159"/>
        <v>0</v>
      </c>
    </row>
    <row r="461" spans="1:22">
      <c r="A461" s="105">
        <v>4.6799999999999999E-4</v>
      </c>
      <c r="B461" s="7">
        <f t="shared" si="160"/>
        <v>4.6799999999999999E-4</v>
      </c>
      <c r="C461"/>
      <c r="D461"/>
      <c r="E461"/>
      <c r="F461" s="26">
        <f t="shared" si="161"/>
        <v>0</v>
      </c>
      <c r="G461" s="26">
        <f t="shared" si="149"/>
        <v>0</v>
      </c>
      <c r="H461" s="8">
        <f t="shared" si="150"/>
        <v>0</v>
      </c>
      <c r="I461" s="8">
        <f t="shared" si="151"/>
        <v>0</v>
      </c>
      <c r="J461" s="8">
        <f t="shared" si="152"/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8">
        <f t="shared" si="162"/>
        <v>0</v>
      </c>
      <c r="Q461" s="9">
        <f t="shared" si="163"/>
        <v>0</v>
      </c>
      <c r="R461" s="7">
        <f t="shared" si="164"/>
        <v>0</v>
      </c>
      <c r="S461" s="8">
        <f t="shared" si="165"/>
        <v>0</v>
      </c>
      <c r="T461" s="9">
        <f t="shared" si="166"/>
        <v>0</v>
      </c>
      <c r="U461" s="9">
        <f t="shared" si="167"/>
        <v>0</v>
      </c>
      <c r="V461" s="1">
        <f t="shared" si="159"/>
        <v>0</v>
      </c>
    </row>
    <row r="462" spans="1:22">
      <c r="A462" s="105">
        <v>4.6900000000000002E-4</v>
      </c>
      <c r="B462" s="7">
        <f t="shared" si="160"/>
        <v>4.6900000000000002E-4</v>
      </c>
      <c r="C462"/>
      <c r="D462"/>
      <c r="E462"/>
      <c r="F462" s="26">
        <f t="shared" si="161"/>
        <v>0</v>
      </c>
      <c r="G462" s="26">
        <f t="shared" si="149"/>
        <v>0</v>
      </c>
      <c r="H462" s="8">
        <f t="shared" si="150"/>
        <v>0</v>
      </c>
      <c r="I462" s="8">
        <f t="shared" si="151"/>
        <v>0</v>
      </c>
      <c r="J462" s="8">
        <f t="shared" si="152"/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8">
        <f t="shared" si="162"/>
        <v>0</v>
      </c>
      <c r="Q462" s="9">
        <f t="shared" si="163"/>
        <v>0</v>
      </c>
      <c r="R462" s="7">
        <f t="shared" si="164"/>
        <v>0</v>
      </c>
      <c r="S462" s="8">
        <f t="shared" si="165"/>
        <v>0</v>
      </c>
      <c r="T462" s="9">
        <f t="shared" si="166"/>
        <v>0</v>
      </c>
      <c r="U462" s="9">
        <f t="shared" si="167"/>
        <v>0</v>
      </c>
      <c r="V462" s="1">
        <f t="shared" si="159"/>
        <v>0</v>
      </c>
    </row>
    <row r="463" spans="1:22">
      <c r="A463" s="105">
        <v>4.6999999999999999E-4</v>
      </c>
      <c r="B463" s="7">
        <f t="shared" si="160"/>
        <v>4.6999999999999999E-4</v>
      </c>
      <c r="C463"/>
      <c r="D463"/>
      <c r="E463"/>
      <c r="F463" s="26">
        <f t="shared" si="161"/>
        <v>0</v>
      </c>
      <c r="G463" s="26">
        <f t="shared" si="149"/>
        <v>0</v>
      </c>
      <c r="H463" s="8">
        <f t="shared" si="150"/>
        <v>0</v>
      </c>
      <c r="I463" s="8">
        <f t="shared" si="151"/>
        <v>0</v>
      </c>
      <c r="J463" s="8">
        <f t="shared" si="152"/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8">
        <f t="shared" si="162"/>
        <v>0</v>
      </c>
      <c r="Q463" s="9">
        <f t="shared" si="163"/>
        <v>0</v>
      </c>
      <c r="R463" s="7">
        <f t="shared" si="164"/>
        <v>0</v>
      </c>
      <c r="S463" s="8">
        <f t="shared" si="165"/>
        <v>0</v>
      </c>
      <c r="T463" s="9">
        <f t="shared" si="166"/>
        <v>0</v>
      </c>
      <c r="U463" s="9">
        <f t="shared" si="167"/>
        <v>0</v>
      </c>
      <c r="V463" s="1">
        <f t="shared" si="159"/>
        <v>0</v>
      </c>
    </row>
    <row r="464" spans="1:22">
      <c r="A464" s="105">
        <v>4.7100000000000001E-4</v>
      </c>
      <c r="B464" s="7">
        <f t="shared" si="160"/>
        <v>4.7100000000000001E-4</v>
      </c>
      <c r="C464"/>
      <c r="D464"/>
      <c r="E464"/>
      <c r="F464" s="26">
        <f t="shared" si="161"/>
        <v>0</v>
      </c>
      <c r="G464" s="26">
        <f t="shared" si="149"/>
        <v>0</v>
      </c>
      <c r="H464" s="8">
        <f t="shared" si="150"/>
        <v>0</v>
      </c>
      <c r="I464" s="8">
        <f t="shared" si="151"/>
        <v>0</v>
      </c>
      <c r="J464" s="8">
        <f t="shared" si="152"/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8">
        <f t="shared" si="162"/>
        <v>0</v>
      </c>
      <c r="Q464" s="9">
        <f t="shared" si="163"/>
        <v>0</v>
      </c>
      <c r="R464" s="7">
        <f t="shared" si="164"/>
        <v>0</v>
      </c>
      <c r="S464" s="8">
        <f t="shared" si="165"/>
        <v>0</v>
      </c>
      <c r="T464" s="9">
        <f t="shared" si="166"/>
        <v>0</v>
      </c>
      <c r="U464" s="9">
        <f t="shared" si="167"/>
        <v>0</v>
      </c>
      <c r="V464" s="1">
        <f t="shared" si="159"/>
        <v>0</v>
      </c>
    </row>
    <row r="465" spans="1:22">
      <c r="A465" s="105">
        <v>4.7199999999999998E-4</v>
      </c>
      <c r="B465" s="7">
        <f t="shared" si="160"/>
        <v>7760.0983912166412</v>
      </c>
      <c r="C465" t="s">
        <v>366</v>
      </c>
      <c r="D465" t="s">
        <v>313</v>
      </c>
      <c r="E465" t="s">
        <v>367</v>
      </c>
      <c r="F465" s="26">
        <f t="shared" si="161"/>
        <v>1</v>
      </c>
      <c r="G465" s="26">
        <f t="shared" si="149"/>
        <v>1</v>
      </c>
      <c r="H465" s="8">
        <f t="shared" si="150"/>
        <v>0</v>
      </c>
      <c r="I465" s="8">
        <f t="shared" si="151"/>
        <v>7760.0979192166415</v>
      </c>
      <c r="J465" s="8">
        <f t="shared" si="152"/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8">
        <f t="shared" si="162"/>
        <v>0</v>
      </c>
      <c r="Q465" s="9">
        <f t="shared" si="163"/>
        <v>0</v>
      </c>
      <c r="R465" s="7">
        <f t="shared" si="164"/>
        <v>0</v>
      </c>
      <c r="S465" s="8">
        <f t="shared" si="165"/>
        <v>7760.0979192166415</v>
      </c>
      <c r="T465" s="9">
        <f t="shared" si="166"/>
        <v>0</v>
      </c>
      <c r="U465" s="9">
        <f t="shared" si="167"/>
        <v>0</v>
      </c>
      <c r="V465" s="1">
        <f t="shared" si="159"/>
        <v>7760.0979192166415</v>
      </c>
    </row>
    <row r="466" spans="1:22">
      <c r="A466" s="105">
        <v>4.73E-4</v>
      </c>
      <c r="B466" s="7">
        <f t="shared" si="160"/>
        <v>9448.5846756825595</v>
      </c>
      <c r="C466" t="s">
        <v>368</v>
      </c>
      <c r="D466" t="s">
        <v>313</v>
      </c>
      <c r="E466" t="s">
        <v>124</v>
      </c>
      <c r="F466" s="26">
        <f t="shared" si="161"/>
        <v>1</v>
      </c>
      <c r="G466" s="26">
        <f t="shared" si="149"/>
        <v>1</v>
      </c>
      <c r="H466" s="8">
        <f t="shared" si="150"/>
        <v>0</v>
      </c>
      <c r="I466" s="8">
        <f t="shared" si="151"/>
        <v>9448.5842026825594</v>
      </c>
      <c r="J466" s="8">
        <f t="shared" si="152"/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8">
        <f t="shared" si="162"/>
        <v>0</v>
      </c>
      <c r="Q466" s="9">
        <f t="shared" si="163"/>
        <v>0</v>
      </c>
      <c r="R466" s="7">
        <f t="shared" si="164"/>
        <v>0</v>
      </c>
      <c r="S466" s="8">
        <f t="shared" si="165"/>
        <v>9448.5842026825594</v>
      </c>
      <c r="T466" s="9">
        <f t="shared" si="166"/>
        <v>0</v>
      </c>
      <c r="U466" s="9">
        <f t="shared" si="167"/>
        <v>0</v>
      </c>
      <c r="V466" s="1">
        <f t="shared" si="159"/>
        <v>9448.5842026825594</v>
      </c>
    </row>
    <row r="467" spans="1:22">
      <c r="A467" s="105">
        <v>4.7400000000000003E-4</v>
      </c>
      <c r="B467" s="7">
        <f t="shared" si="160"/>
        <v>4.7400000000000003E-4</v>
      </c>
      <c r="C467"/>
      <c r="D467"/>
      <c r="E467"/>
      <c r="F467" s="26">
        <f t="shared" si="161"/>
        <v>0</v>
      </c>
      <c r="G467" s="26">
        <f t="shared" si="149"/>
        <v>0</v>
      </c>
      <c r="H467" s="8">
        <f t="shared" si="150"/>
        <v>0</v>
      </c>
      <c r="I467" s="8">
        <f t="shared" si="151"/>
        <v>0</v>
      </c>
      <c r="J467" s="8">
        <f t="shared" si="152"/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8">
        <f t="shared" si="162"/>
        <v>0</v>
      </c>
      <c r="Q467" s="9">
        <f t="shared" si="163"/>
        <v>0</v>
      </c>
      <c r="R467" s="7">
        <f t="shared" si="164"/>
        <v>0</v>
      </c>
      <c r="S467" s="8">
        <f t="shared" si="165"/>
        <v>0</v>
      </c>
      <c r="T467" s="9">
        <f t="shared" si="166"/>
        <v>0</v>
      </c>
      <c r="U467" s="9">
        <f t="shared" si="167"/>
        <v>0</v>
      </c>
      <c r="V467" s="1">
        <f t="shared" si="159"/>
        <v>0</v>
      </c>
    </row>
    <row r="468" spans="1:22">
      <c r="A468" s="105">
        <v>4.75E-4</v>
      </c>
      <c r="B468" s="7">
        <f t="shared" si="160"/>
        <v>4.75E-4</v>
      </c>
      <c r="C468"/>
      <c r="D468"/>
      <c r="E468"/>
      <c r="F468" s="26">
        <f t="shared" si="161"/>
        <v>0</v>
      </c>
      <c r="G468" s="26">
        <f t="shared" si="149"/>
        <v>0</v>
      </c>
      <c r="H468" s="8">
        <f t="shared" si="150"/>
        <v>0</v>
      </c>
      <c r="I468" s="8">
        <f t="shared" si="151"/>
        <v>0</v>
      </c>
      <c r="J468" s="8">
        <f t="shared" si="152"/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8">
        <f t="shared" si="162"/>
        <v>0</v>
      </c>
      <c r="Q468" s="9">
        <f t="shared" si="163"/>
        <v>0</v>
      </c>
      <c r="R468" s="7">
        <f t="shared" si="164"/>
        <v>0</v>
      </c>
      <c r="S468" s="8">
        <f t="shared" si="165"/>
        <v>0</v>
      </c>
      <c r="T468" s="9">
        <f t="shared" si="166"/>
        <v>0</v>
      </c>
      <c r="U468" s="9">
        <f t="shared" si="167"/>
        <v>0</v>
      </c>
      <c r="V468" s="1">
        <f t="shared" si="159"/>
        <v>0</v>
      </c>
    </row>
    <row r="469" spans="1:22">
      <c r="A469" s="105">
        <v>4.7600000000000002E-4</v>
      </c>
      <c r="B469" s="7">
        <f t="shared" si="160"/>
        <v>4.7600000000000002E-4</v>
      </c>
      <c r="C469"/>
      <c r="D469"/>
      <c r="E469"/>
      <c r="F469" s="26">
        <f t="shared" si="161"/>
        <v>0</v>
      </c>
      <c r="G469" s="26">
        <f t="shared" si="149"/>
        <v>0</v>
      </c>
      <c r="H469" s="8">
        <f t="shared" si="150"/>
        <v>0</v>
      </c>
      <c r="I469" s="8">
        <f t="shared" si="151"/>
        <v>0</v>
      </c>
      <c r="J469" s="8">
        <f t="shared" si="152"/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8">
        <f t="shared" si="162"/>
        <v>0</v>
      </c>
      <c r="Q469" s="9">
        <f t="shared" si="163"/>
        <v>0</v>
      </c>
      <c r="R469" s="7">
        <f t="shared" si="164"/>
        <v>0</v>
      </c>
      <c r="S469" s="8">
        <f t="shared" si="165"/>
        <v>0</v>
      </c>
      <c r="T469" s="9">
        <f t="shared" si="166"/>
        <v>0</v>
      </c>
      <c r="U469" s="9">
        <f t="shared" si="167"/>
        <v>0</v>
      </c>
      <c r="V469" s="1">
        <f t="shared" si="159"/>
        <v>0</v>
      </c>
    </row>
    <row r="470" spans="1:22">
      <c r="A470" s="105">
        <v>4.7699999999999999E-4</v>
      </c>
      <c r="B470" s="7">
        <f t="shared" si="160"/>
        <v>4.7699999999999999E-4</v>
      </c>
      <c r="C470"/>
      <c r="D470"/>
      <c r="E470"/>
      <c r="F470" s="26">
        <f t="shared" si="161"/>
        <v>0</v>
      </c>
      <c r="G470" s="26">
        <f t="shared" si="149"/>
        <v>0</v>
      </c>
      <c r="H470" s="8">
        <f t="shared" si="150"/>
        <v>0</v>
      </c>
      <c r="I470" s="8">
        <f t="shared" si="151"/>
        <v>0</v>
      </c>
      <c r="J470" s="8">
        <f t="shared" si="152"/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8">
        <f t="shared" si="162"/>
        <v>0</v>
      </c>
      <c r="Q470" s="9">
        <f t="shared" si="163"/>
        <v>0</v>
      </c>
      <c r="R470" s="7">
        <f t="shared" si="164"/>
        <v>0</v>
      </c>
      <c r="S470" s="8">
        <f t="shared" si="165"/>
        <v>0</v>
      </c>
      <c r="T470" s="9">
        <f t="shared" si="166"/>
        <v>0</v>
      </c>
      <c r="U470" s="9">
        <f t="shared" si="167"/>
        <v>0</v>
      </c>
      <c r="V470" s="1">
        <f t="shared" si="159"/>
        <v>0</v>
      </c>
    </row>
    <row r="471" spans="1:22">
      <c r="A471" s="105">
        <v>4.7800000000000002E-4</v>
      </c>
      <c r="B471" s="7">
        <f t="shared" si="160"/>
        <v>4.7800000000000002E-4</v>
      </c>
      <c r="C471"/>
      <c r="D471"/>
      <c r="E471"/>
      <c r="F471" s="26">
        <f t="shared" si="161"/>
        <v>0</v>
      </c>
      <c r="G471" s="26">
        <f t="shared" si="149"/>
        <v>0</v>
      </c>
      <c r="H471" s="8">
        <f t="shared" si="150"/>
        <v>0</v>
      </c>
      <c r="I471" s="8">
        <f t="shared" si="151"/>
        <v>0</v>
      </c>
      <c r="J471" s="8">
        <f t="shared" si="152"/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8">
        <f t="shared" si="162"/>
        <v>0</v>
      </c>
      <c r="Q471" s="9">
        <f t="shared" si="163"/>
        <v>0</v>
      </c>
      <c r="R471" s="7">
        <f t="shared" si="164"/>
        <v>0</v>
      </c>
      <c r="S471" s="8">
        <f t="shared" si="165"/>
        <v>0</v>
      </c>
      <c r="T471" s="9">
        <f t="shared" si="166"/>
        <v>0</v>
      </c>
      <c r="U471" s="9">
        <f t="shared" si="167"/>
        <v>0</v>
      </c>
      <c r="V471" s="1">
        <f t="shared" si="159"/>
        <v>0</v>
      </c>
    </row>
    <row r="472" spans="1:22">
      <c r="A472" s="105">
        <v>4.7899999999999999E-4</v>
      </c>
      <c r="B472" s="7">
        <f t="shared" si="160"/>
        <v>4.7899999999999999E-4</v>
      </c>
      <c r="C472"/>
      <c r="D472"/>
      <c r="E472"/>
      <c r="F472" s="26">
        <f t="shared" si="161"/>
        <v>0</v>
      </c>
      <c r="G472" s="26">
        <f t="shared" si="149"/>
        <v>0</v>
      </c>
      <c r="H472" s="8">
        <f t="shared" si="150"/>
        <v>0</v>
      </c>
      <c r="I472" s="8">
        <f t="shared" si="151"/>
        <v>0</v>
      </c>
      <c r="J472" s="8">
        <f t="shared" si="152"/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8">
        <f t="shared" si="162"/>
        <v>0</v>
      </c>
      <c r="Q472" s="9">
        <f t="shared" si="163"/>
        <v>0</v>
      </c>
      <c r="R472" s="7">
        <f t="shared" si="164"/>
        <v>0</v>
      </c>
      <c r="S472" s="8">
        <f t="shared" si="165"/>
        <v>0</v>
      </c>
      <c r="T472" s="9">
        <f t="shared" si="166"/>
        <v>0</v>
      </c>
      <c r="U472" s="9">
        <f t="shared" si="167"/>
        <v>0</v>
      </c>
      <c r="V472" s="1">
        <f t="shared" si="159"/>
        <v>0</v>
      </c>
    </row>
    <row r="473" spans="1:22">
      <c r="A473" s="105">
        <v>4.8000000000000001E-4</v>
      </c>
      <c r="B473" s="7">
        <f t="shared" si="160"/>
        <v>4.8000000000000001E-4</v>
      </c>
      <c r="C473"/>
      <c r="D473"/>
      <c r="E473"/>
      <c r="F473" s="26">
        <f t="shared" si="161"/>
        <v>0</v>
      </c>
      <c r="G473" s="26">
        <f t="shared" si="149"/>
        <v>0</v>
      </c>
      <c r="H473" s="8">
        <f t="shared" si="150"/>
        <v>0</v>
      </c>
      <c r="I473" s="8">
        <f t="shared" si="151"/>
        <v>0</v>
      </c>
      <c r="J473" s="8">
        <f t="shared" si="152"/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8">
        <f t="shared" si="162"/>
        <v>0</v>
      </c>
      <c r="Q473" s="9">
        <f t="shared" si="163"/>
        <v>0</v>
      </c>
      <c r="R473" s="7">
        <f t="shared" si="164"/>
        <v>0</v>
      </c>
      <c r="S473" s="8">
        <f t="shared" si="165"/>
        <v>0</v>
      </c>
      <c r="T473" s="9">
        <f t="shared" si="166"/>
        <v>0</v>
      </c>
      <c r="U473" s="9">
        <f t="shared" si="167"/>
        <v>0</v>
      </c>
      <c r="V473" s="1">
        <f t="shared" si="159"/>
        <v>0</v>
      </c>
    </row>
    <row r="474" spans="1:22">
      <c r="A474" s="105">
        <v>4.8099999999999998E-4</v>
      </c>
      <c r="B474" s="7">
        <f t="shared" si="160"/>
        <v>4.8099999999999998E-4</v>
      </c>
      <c r="C474"/>
      <c r="D474"/>
      <c r="E474"/>
      <c r="F474" s="26">
        <f t="shared" si="161"/>
        <v>0</v>
      </c>
      <c r="G474" s="26">
        <f t="shared" si="149"/>
        <v>0</v>
      </c>
      <c r="H474" s="8">
        <f t="shared" si="150"/>
        <v>0</v>
      </c>
      <c r="I474" s="8">
        <f t="shared" si="151"/>
        <v>0</v>
      </c>
      <c r="J474" s="8">
        <f t="shared" si="152"/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8">
        <f t="shared" si="162"/>
        <v>0</v>
      </c>
      <c r="Q474" s="9">
        <f t="shared" si="163"/>
        <v>0</v>
      </c>
      <c r="R474" s="7">
        <f t="shared" si="164"/>
        <v>0</v>
      </c>
      <c r="S474" s="8">
        <f t="shared" si="165"/>
        <v>0</v>
      </c>
      <c r="T474" s="9">
        <f t="shared" si="166"/>
        <v>0</v>
      </c>
      <c r="U474" s="9">
        <f t="shared" si="167"/>
        <v>0</v>
      </c>
      <c r="V474" s="1">
        <f t="shared" si="159"/>
        <v>0</v>
      </c>
    </row>
    <row r="475" spans="1:22">
      <c r="A475" s="105">
        <v>4.8200000000000001E-4</v>
      </c>
      <c r="B475" s="7">
        <f t="shared" si="160"/>
        <v>4.8200000000000001E-4</v>
      </c>
      <c r="C475"/>
      <c r="D475"/>
      <c r="E475"/>
      <c r="F475" s="26">
        <f t="shared" si="161"/>
        <v>0</v>
      </c>
      <c r="G475" s="26">
        <f t="shared" si="149"/>
        <v>0</v>
      </c>
      <c r="H475" s="8">
        <f t="shared" si="150"/>
        <v>0</v>
      </c>
      <c r="I475" s="8">
        <f t="shared" si="151"/>
        <v>0</v>
      </c>
      <c r="J475" s="8">
        <f t="shared" si="152"/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8">
        <f t="shared" si="162"/>
        <v>0</v>
      </c>
      <c r="Q475" s="9">
        <f t="shared" si="163"/>
        <v>0</v>
      </c>
      <c r="R475" s="7">
        <f t="shared" si="164"/>
        <v>0</v>
      </c>
      <c r="S475" s="8">
        <f t="shared" si="165"/>
        <v>0</v>
      </c>
      <c r="T475" s="9">
        <f t="shared" si="166"/>
        <v>0</v>
      </c>
      <c r="U475" s="9">
        <f t="shared" si="167"/>
        <v>0</v>
      </c>
      <c r="V475" s="1">
        <f t="shared" si="159"/>
        <v>0</v>
      </c>
    </row>
    <row r="476" spans="1:22">
      <c r="A476" s="105">
        <v>4.8300000000000003E-4</v>
      </c>
      <c r="B476" s="7">
        <f t="shared" si="160"/>
        <v>9518.2729082493533</v>
      </c>
      <c r="C476" t="s">
        <v>80</v>
      </c>
      <c r="D476" t="s">
        <v>313</v>
      </c>
      <c r="E476" t="s">
        <v>118</v>
      </c>
      <c r="F476" s="26">
        <f t="shared" si="161"/>
        <v>1</v>
      </c>
      <c r="G476" s="26">
        <f t="shared" si="149"/>
        <v>1</v>
      </c>
      <c r="H476" s="8">
        <f t="shared" si="150"/>
        <v>9518.2724252493535</v>
      </c>
      <c r="I476" s="8">
        <f t="shared" si="151"/>
        <v>0</v>
      </c>
      <c r="J476" s="8">
        <f t="shared" si="152"/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8">
        <f t="shared" si="162"/>
        <v>0</v>
      </c>
      <c r="Q476" s="9">
        <f t="shared" si="163"/>
        <v>0</v>
      </c>
      <c r="R476" s="7">
        <f t="shared" si="164"/>
        <v>0</v>
      </c>
      <c r="S476" s="8">
        <f t="shared" si="165"/>
        <v>9518.2724252493535</v>
      </c>
      <c r="T476" s="9">
        <f t="shared" si="166"/>
        <v>0</v>
      </c>
      <c r="U476" s="9">
        <f t="shared" si="167"/>
        <v>0</v>
      </c>
      <c r="V476" s="1">
        <f t="shared" si="159"/>
        <v>9518.2724252493535</v>
      </c>
    </row>
    <row r="477" spans="1:22">
      <c r="A477" s="105">
        <v>4.84E-4</v>
      </c>
      <c r="B477" s="7">
        <f t="shared" ref="B477:B492" si="168">V477+A477</f>
        <v>4.84E-4</v>
      </c>
      <c r="C477"/>
      <c r="D477"/>
      <c r="E477"/>
      <c r="F477" s="26">
        <f t="shared" ref="F477:F492" si="169">COUNTIF(H477:O477,"&gt;1")</f>
        <v>0</v>
      </c>
      <c r="G477" s="26">
        <f t="shared" si="149"/>
        <v>0</v>
      </c>
      <c r="H477" s="8">
        <f t="shared" si="150"/>
        <v>0</v>
      </c>
      <c r="I477" s="8">
        <f t="shared" si="151"/>
        <v>0</v>
      </c>
      <c r="J477" s="8">
        <f t="shared" si="152"/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8">
        <f t="shared" ref="P477:P492" si="170">LARGE(H477:J477,2)</f>
        <v>0</v>
      </c>
      <c r="Q477" s="9">
        <f t="shared" ref="Q477:Q492" si="171">LARGE(K477:O477,3)</f>
        <v>0</v>
      </c>
      <c r="R477" s="7">
        <f t="shared" ref="R477:R492" si="172">LARGE(P477:Q477,1)</f>
        <v>0</v>
      </c>
      <c r="S477" s="8">
        <f t="shared" ref="S477:S492" si="173">LARGE(H477:J477,1)</f>
        <v>0</v>
      </c>
      <c r="T477" s="9">
        <f t="shared" ref="T477:T492" si="174">LARGE(K477:O477,1)</f>
        <v>0</v>
      </c>
      <c r="U477" s="9">
        <f t="shared" ref="U477:U492" si="175">LARGE(K477:O477,2)</f>
        <v>0</v>
      </c>
      <c r="V477" s="1">
        <f t="shared" si="159"/>
        <v>0</v>
      </c>
    </row>
    <row r="478" spans="1:22">
      <c r="A478" s="105">
        <v>4.8500000000000003E-4</v>
      </c>
      <c r="B478" s="7">
        <f t="shared" si="168"/>
        <v>4.8500000000000003E-4</v>
      </c>
      <c r="C478"/>
      <c r="D478"/>
      <c r="E478"/>
      <c r="F478" s="26">
        <f t="shared" si="169"/>
        <v>0</v>
      </c>
      <c r="G478" s="26">
        <f t="shared" si="149"/>
        <v>0</v>
      </c>
      <c r="H478" s="8">
        <f t="shared" si="150"/>
        <v>0</v>
      </c>
      <c r="I478" s="8">
        <f t="shared" si="151"/>
        <v>0</v>
      </c>
      <c r="J478" s="8">
        <f t="shared" si="152"/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8">
        <f t="shared" si="170"/>
        <v>0</v>
      </c>
      <c r="Q478" s="9">
        <f t="shared" si="171"/>
        <v>0</v>
      </c>
      <c r="R478" s="7">
        <f t="shared" si="172"/>
        <v>0</v>
      </c>
      <c r="S478" s="8">
        <f t="shared" si="173"/>
        <v>0</v>
      </c>
      <c r="T478" s="9">
        <f t="shared" si="174"/>
        <v>0</v>
      </c>
      <c r="U478" s="9">
        <f t="shared" si="175"/>
        <v>0</v>
      </c>
      <c r="V478" s="1">
        <f t="shared" si="159"/>
        <v>0</v>
      </c>
    </row>
    <row r="479" spans="1:22">
      <c r="A479" s="105">
        <v>4.86E-4</v>
      </c>
      <c r="B479" s="7">
        <f t="shared" si="168"/>
        <v>8386.2438722433835</v>
      </c>
      <c r="C479" t="s">
        <v>376</v>
      </c>
      <c r="D479" t="s">
        <v>313</v>
      </c>
      <c r="E479" t="s">
        <v>159</v>
      </c>
      <c r="F479" s="26">
        <f t="shared" si="169"/>
        <v>1</v>
      </c>
      <c r="G479" s="26">
        <f t="shared" si="149"/>
        <v>1</v>
      </c>
      <c r="H479" s="8">
        <f t="shared" si="150"/>
        <v>0</v>
      </c>
      <c r="I479" s="8">
        <f t="shared" si="151"/>
        <v>8386.2433862433827</v>
      </c>
      <c r="J479" s="8">
        <f t="shared" si="152"/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8">
        <f t="shared" si="170"/>
        <v>0</v>
      </c>
      <c r="Q479" s="9">
        <f t="shared" si="171"/>
        <v>0</v>
      </c>
      <c r="R479" s="7">
        <f t="shared" si="172"/>
        <v>0</v>
      </c>
      <c r="S479" s="8">
        <f t="shared" si="173"/>
        <v>8386.2433862433827</v>
      </c>
      <c r="T479" s="9">
        <f t="shared" si="174"/>
        <v>0</v>
      </c>
      <c r="U479" s="9">
        <f t="shared" si="175"/>
        <v>0</v>
      </c>
      <c r="V479" s="1">
        <f t="shared" si="159"/>
        <v>8386.2433862433827</v>
      </c>
    </row>
    <row r="480" spans="1:22">
      <c r="A480" s="105">
        <v>4.8700000000000002E-4</v>
      </c>
      <c r="B480" s="7">
        <f t="shared" si="168"/>
        <v>7777.778264777804</v>
      </c>
      <c r="C480" t="s">
        <v>312</v>
      </c>
      <c r="D480" t="s">
        <v>313</v>
      </c>
      <c r="E480" t="s">
        <v>202</v>
      </c>
      <c r="F480" s="26">
        <f t="shared" si="169"/>
        <v>1</v>
      </c>
      <c r="G480" s="26">
        <f t="shared" si="149"/>
        <v>1</v>
      </c>
      <c r="H480" s="8">
        <f t="shared" si="150"/>
        <v>0</v>
      </c>
      <c r="I480" s="8">
        <f t="shared" si="151"/>
        <v>0</v>
      </c>
      <c r="J480" s="8">
        <f t="shared" si="152"/>
        <v>7777.7777777778037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8">
        <f t="shared" si="170"/>
        <v>0</v>
      </c>
      <c r="Q480" s="9">
        <f t="shared" si="171"/>
        <v>0</v>
      </c>
      <c r="R480" s="7">
        <f t="shared" si="172"/>
        <v>0</v>
      </c>
      <c r="S480" s="8">
        <f t="shared" si="173"/>
        <v>7777.7777777778037</v>
      </c>
      <c r="T480" s="9">
        <f t="shared" si="174"/>
        <v>0</v>
      </c>
      <c r="U480" s="9">
        <f t="shared" si="175"/>
        <v>0</v>
      </c>
      <c r="V480" s="1">
        <f t="shared" si="159"/>
        <v>7777.7777777778037</v>
      </c>
    </row>
    <row r="481" spans="1:33">
      <c r="A481" s="105">
        <v>4.8799999999999999E-4</v>
      </c>
      <c r="B481" s="7">
        <f t="shared" si="168"/>
        <v>9044.9443082247835</v>
      </c>
      <c r="C481" t="s">
        <v>314</v>
      </c>
      <c r="D481" t="s">
        <v>313</v>
      </c>
      <c r="E481" t="s">
        <v>315</v>
      </c>
      <c r="F481" s="26">
        <f t="shared" si="169"/>
        <v>1</v>
      </c>
      <c r="G481" s="26">
        <f t="shared" si="149"/>
        <v>1</v>
      </c>
      <c r="H481" s="8">
        <f t="shared" si="150"/>
        <v>0</v>
      </c>
      <c r="I481" s="8">
        <f t="shared" si="151"/>
        <v>0</v>
      </c>
      <c r="J481" s="8">
        <f t="shared" si="152"/>
        <v>9044.9438202247838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8">
        <f t="shared" si="170"/>
        <v>0</v>
      </c>
      <c r="Q481" s="9">
        <f t="shared" si="171"/>
        <v>0</v>
      </c>
      <c r="R481" s="7">
        <f t="shared" si="172"/>
        <v>0</v>
      </c>
      <c r="S481" s="8">
        <f t="shared" si="173"/>
        <v>9044.9438202247838</v>
      </c>
      <c r="T481" s="9">
        <f t="shared" si="174"/>
        <v>0</v>
      </c>
      <c r="U481" s="9">
        <f t="shared" si="175"/>
        <v>0</v>
      </c>
      <c r="V481" s="1">
        <f t="shared" si="159"/>
        <v>9044.9438202247838</v>
      </c>
    </row>
    <row r="482" spans="1:33">
      <c r="A482" s="105">
        <v>4.8899999999999996E-4</v>
      </c>
      <c r="B482" s="7">
        <f t="shared" si="168"/>
        <v>6505.0509940504799</v>
      </c>
      <c r="C482" t="s">
        <v>316</v>
      </c>
      <c r="D482" t="s">
        <v>313</v>
      </c>
      <c r="E482" t="s">
        <v>257</v>
      </c>
      <c r="F482" s="26">
        <f t="shared" si="169"/>
        <v>1</v>
      </c>
      <c r="G482" s="26">
        <f t="shared" si="149"/>
        <v>1</v>
      </c>
      <c r="H482" s="8">
        <f t="shared" si="150"/>
        <v>0</v>
      </c>
      <c r="I482" s="8">
        <f t="shared" si="151"/>
        <v>0</v>
      </c>
      <c r="J482" s="8">
        <f t="shared" si="152"/>
        <v>6505.0505050504798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8">
        <f t="shared" si="170"/>
        <v>0</v>
      </c>
      <c r="Q482" s="9">
        <f t="shared" si="171"/>
        <v>0</v>
      </c>
      <c r="R482" s="7">
        <f t="shared" si="172"/>
        <v>0</v>
      </c>
      <c r="S482" s="8">
        <f t="shared" si="173"/>
        <v>6505.0505050504798</v>
      </c>
      <c r="T482" s="9">
        <f t="shared" si="174"/>
        <v>0</v>
      </c>
      <c r="U482" s="9">
        <f t="shared" si="175"/>
        <v>0</v>
      </c>
      <c r="V482" s="1">
        <f t="shared" si="159"/>
        <v>6505.0505050504798</v>
      </c>
    </row>
    <row r="483" spans="1:33">
      <c r="A483" s="105">
        <v>4.8999999999999998E-4</v>
      </c>
      <c r="B483" s="7">
        <f t="shared" si="168"/>
        <v>8809.8500112038964</v>
      </c>
      <c r="C483" t="s">
        <v>317</v>
      </c>
      <c r="D483" t="s">
        <v>313</v>
      </c>
      <c r="E483" t="s">
        <v>318</v>
      </c>
      <c r="F483" s="26">
        <f t="shared" si="169"/>
        <v>1</v>
      </c>
      <c r="G483" s="26">
        <f t="shared" si="149"/>
        <v>1</v>
      </c>
      <c r="H483" s="8">
        <f t="shared" si="150"/>
        <v>0</v>
      </c>
      <c r="I483" s="8">
        <f t="shared" si="151"/>
        <v>0</v>
      </c>
      <c r="J483" s="8">
        <f t="shared" si="152"/>
        <v>8809.8495212038961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8">
        <f t="shared" si="170"/>
        <v>0</v>
      </c>
      <c r="Q483" s="9">
        <f t="shared" si="171"/>
        <v>0</v>
      </c>
      <c r="R483" s="7">
        <f t="shared" si="172"/>
        <v>0</v>
      </c>
      <c r="S483" s="8">
        <f t="shared" si="173"/>
        <v>8809.8495212038961</v>
      </c>
      <c r="T483" s="9">
        <f t="shared" si="174"/>
        <v>0</v>
      </c>
      <c r="U483" s="9">
        <f t="shared" si="175"/>
        <v>0</v>
      </c>
      <c r="V483" s="1">
        <f t="shared" si="159"/>
        <v>8809.8495212038961</v>
      </c>
    </row>
    <row r="484" spans="1:33">
      <c r="A484" s="105">
        <v>4.9100000000000001E-4</v>
      </c>
      <c r="B484" s="7">
        <f t="shared" si="168"/>
        <v>5619.5467388184998</v>
      </c>
      <c r="C484" t="s">
        <v>319</v>
      </c>
      <c r="D484" t="s">
        <v>313</v>
      </c>
      <c r="E484" t="s">
        <v>257</v>
      </c>
      <c r="F484" s="26">
        <f t="shared" si="169"/>
        <v>1</v>
      </c>
      <c r="G484" s="26">
        <f t="shared" si="149"/>
        <v>1</v>
      </c>
      <c r="H484" s="8">
        <f t="shared" si="150"/>
        <v>0</v>
      </c>
      <c r="I484" s="8">
        <f t="shared" si="151"/>
        <v>0</v>
      </c>
      <c r="J484" s="8">
        <f t="shared" si="152"/>
        <v>5619.5462478185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8">
        <f t="shared" si="170"/>
        <v>0</v>
      </c>
      <c r="Q484" s="9">
        <f t="shared" si="171"/>
        <v>0</v>
      </c>
      <c r="R484" s="7">
        <f t="shared" si="172"/>
        <v>0</v>
      </c>
      <c r="S484" s="8">
        <f t="shared" si="173"/>
        <v>5619.5462478185</v>
      </c>
      <c r="T484" s="9">
        <f t="shared" si="174"/>
        <v>0</v>
      </c>
      <c r="U484" s="9">
        <f t="shared" si="175"/>
        <v>0</v>
      </c>
      <c r="V484" s="1">
        <f t="shared" si="159"/>
        <v>5619.5462478185</v>
      </c>
    </row>
    <row r="485" spans="1:33">
      <c r="A485" s="105">
        <v>4.9199999999999992E-4</v>
      </c>
      <c r="B485" s="7">
        <f t="shared" si="168"/>
        <v>7806.0610980605916</v>
      </c>
      <c r="C485" t="s">
        <v>320</v>
      </c>
      <c r="D485" t="s">
        <v>313</v>
      </c>
      <c r="E485" t="s">
        <v>257</v>
      </c>
      <c r="F485" s="26">
        <f t="shared" si="169"/>
        <v>1</v>
      </c>
      <c r="G485" s="26">
        <f t="shared" si="149"/>
        <v>1</v>
      </c>
      <c r="H485" s="8">
        <f t="shared" si="150"/>
        <v>0</v>
      </c>
      <c r="I485" s="8">
        <f t="shared" si="151"/>
        <v>0</v>
      </c>
      <c r="J485" s="8">
        <f t="shared" si="152"/>
        <v>7806.0606060605915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8">
        <f t="shared" si="170"/>
        <v>0</v>
      </c>
      <c r="Q485" s="9">
        <f t="shared" si="171"/>
        <v>0</v>
      </c>
      <c r="R485" s="7">
        <f t="shared" si="172"/>
        <v>0</v>
      </c>
      <c r="S485" s="8">
        <f t="shared" si="173"/>
        <v>7806.0606060605915</v>
      </c>
      <c r="T485" s="9">
        <f t="shared" si="174"/>
        <v>0</v>
      </c>
      <c r="U485" s="9">
        <f t="shared" si="175"/>
        <v>0</v>
      </c>
      <c r="V485" s="1">
        <f t="shared" si="159"/>
        <v>7806.0606060605915</v>
      </c>
    </row>
    <row r="486" spans="1:33">
      <c r="A486" s="105">
        <v>4.9299999999999995E-4</v>
      </c>
      <c r="B486" s="7">
        <f t="shared" si="168"/>
        <v>7621.3022681478997</v>
      </c>
      <c r="C486" t="s">
        <v>321</v>
      </c>
      <c r="D486" t="s">
        <v>313</v>
      </c>
      <c r="E486" t="s">
        <v>202</v>
      </c>
      <c r="F486" s="26">
        <f t="shared" si="169"/>
        <v>1</v>
      </c>
      <c r="G486" s="26">
        <f t="shared" si="149"/>
        <v>1</v>
      </c>
      <c r="H486" s="8">
        <f t="shared" si="150"/>
        <v>0</v>
      </c>
      <c r="I486" s="8">
        <f t="shared" si="151"/>
        <v>0</v>
      </c>
      <c r="J486" s="8">
        <f t="shared" si="152"/>
        <v>7621.3017751479001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8">
        <f t="shared" si="170"/>
        <v>0</v>
      </c>
      <c r="Q486" s="9">
        <f t="shared" si="171"/>
        <v>0</v>
      </c>
      <c r="R486" s="7">
        <f t="shared" si="172"/>
        <v>0</v>
      </c>
      <c r="S486" s="8">
        <f t="shared" si="173"/>
        <v>7621.3017751479001</v>
      </c>
      <c r="T486" s="9">
        <f t="shared" si="174"/>
        <v>0</v>
      </c>
      <c r="U486" s="9">
        <f t="shared" si="175"/>
        <v>0</v>
      </c>
      <c r="V486" s="1">
        <f t="shared" si="159"/>
        <v>7621.3017751479001</v>
      </c>
    </row>
    <row r="487" spans="1:33">
      <c r="A487" s="105">
        <v>4.9399999999999997E-4</v>
      </c>
      <c r="B487" s="7">
        <f t="shared" si="168"/>
        <v>10000.000494</v>
      </c>
      <c r="C487" t="s">
        <v>322</v>
      </c>
      <c r="D487" t="s">
        <v>313</v>
      </c>
      <c r="E487" t="s">
        <v>323</v>
      </c>
      <c r="F487" s="26">
        <f t="shared" si="169"/>
        <v>1</v>
      </c>
      <c r="G487" s="26">
        <f t="shared" si="149"/>
        <v>1</v>
      </c>
      <c r="H487" s="8">
        <f t="shared" si="150"/>
        <v>0</v>
      </c>
      <c r="I487" s="8">
        <f t="shared" si="151"/>
        <v>0</v>
      </c>
      <c r="J487" s="8">
        <f t="shared" si="152"/>
        <v>10000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8">
        <f t="shared" si="170"/>
        <v>0</v>
      </c>
      <c r="Q487" s="9">
        <f t="shared" si="171"/>
        <v>0</v>
      </c>
      <c r="R487" s="7">
        <f t="shared" si="172"/>
        <v>0</v>
      </c>
      <c r="S487" s="8">
        <f t="shared" si="173"/>
        <v>10000</v>
      </c>
      <c r="T487" s="9">
        <f t="shared" si="174"/>
        <v>0</v>
      </c>
      <c r="U487" s="9">
        <f t="shared" si="175"/>
        <v>0</v>
      </c>
      <c r="V487" s="1">
        <f t="shared" si="159"/>
        <v>10000</v>
      </c>
    </row>
    <row r="488" spans="1:33">
      <c r="A488" s="105">
        <v>4.95E-4</v>
      </c>
      <c r="B488" s="7">
        <f t="shared" si="168"/>
        <v>9083.2162918970498</v>
      </c>
      <c r="C488" t="s">
        <v>324</v>
      </c>
      <c r="D488" t="s">
        <v>313</v>
      </c>
      <c r="E488" t="s">
        <v>315</v>
      </c>
      <c r="F488" s="26">
        <f t="shared" si="169"/>
        <v>1</v>
      </c>
      <c r="G488" s="26">
        <f t="shared" si="149"/>
        <v>1</v>
      </c>
      <c r="H488" s="8">
        <f t="shared" si="150"/>
        <v>0</v>
      </c>
      <c r="I488" s="8">
        <f t="shared" si="151"/>
        <v>0</v>
      </c>
      <c r="J488" s="8">
        <f t="shared" si="152"/>
        <v>9083.2157968970496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8">
        <f t="shared" si="170"/>
        <v>0</v>
      </c>
      <c r="Q488" s="9">
        <f t="shared" si="171"/>
        <v>0</v>
      </c>
      <c r="R488" s="7">
        <f t="shared" si="172"/>
        <v>0</v>
      </c>
      <c r="S488" s="8">
        <f t="shared" si="173"/>
        <v>9083.2157968970496</v>
      </c>
      <c r="T488" s="9">
        <f t="shared" si="174"/>
        <v>0</v>
      </c>
      <c r="U488" s="9">
        <f t="shared" si="175"/>
        <v>0</v>
      </c>
      <c r="V488" s="1">
        <f t="shared" si="159"/>
        <v>9083.2157968970496</v>
      </c>
    </row>
    <row r="489" spans="1:33">
      <c r="A489" s="105">
        <v>4.9600000000000002E-4</v>
      </c>
      <c r="B489" s="7">
        <f t="shared" si="168"/>
        <v>8172.5893284873709</v>
      </c>
      <c r="C489" t="s">
        <v>325</v>
      </c>
      <c r="D489" t="s">
        <v>313</v>
      </c>
      <c r="E489" t="s">
        <v>318</v>
      </c>
      <c r="F489" s="26">
        <f t="shared" si="169"/>
        <v>1</v>
      </c>
      <c r="G489" s="26">
        <f t="shared" si="149"/>
        <v>1</v>
      </c>
      <c r="H489" s="8">
        <f t="shared" si="150"/>
        <v>0</v>
      </c>
      <c r="I489" s="8">
        <f t="shared" si="151"/>
        <v>0</v>
      </c>
      <c r="J489" s="8">
        <f t="shared" si="152"/>
        <v>8172.5888324873713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8">
        <f t="shared" si="170"/>
        <v>0</v>
      </c>
      <c r="Q489" s="9">
        <f t="shared" si="171"/>
        <v>0</v>
      </c>
      <c r="R489" s="7">
        <f t="shared" si="172"/>
        <v>0</v>
      </c>
      <c r="S489" s="8">
        <f t="shared" si="173"/>
        <v>8172.5888324873713</v>
      </c>
      <c r="T489" s="9">
        <f t="shared" si="174"/>
        <v>0</v>
      </c>
      <c r="U489" s="9">
        <f t="shared" si="175"/>
        <v>0</v>
      </c>
      <c r="V489" s="1">
        <f t="shared" si="159"/>
        <v>8172.5888324873713</v>
      </c>
    </row>
    <row r="490" spans="1:33">
      <c r="A490" s="105">
        <v>4.9699999999999994E-4</v>
      </c>
      <c r="B490" s="7">
        <f t="shared" si="168"/>
        <v>7497.0901361152582</v>
      </c>
      <c r="C490" t="s">
        <v>326</v>
      </c>
      <c r="D490" t="s">
        <v>313</v>
      </c>
      <c r="E490" t="s">
        <v>315</v>
      </c>
      <c r="F490" s="26">
        <f t="shared" si="169"/>
        <v>1</v>
      </c>
      <c r="G490" s="26">
        <f t="shared" si="149"/>
        <v>1</v>
      </c>
      <c r="H490" s="8">
        <f t="shared" si="150"/>
        <v>0</v>
      </c>
      <c r="I490" s="8">
        <f t="shared" si="151"/>
        <v>0</v>
      </c>
      <c r="J490" s="8">
        <f t="shared" si="152"/>
        <v>7497.0896391152583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8">
        <f t="shared" si="170"/>
        <v>0</v>
      </c>
      <c r="Q490" s="9">
        <f t="shared" si="171"/>
        <v>0</v>
      </c>
      <c r="R490" s="7">
        <f t="shared" si="172"/>
        <v>0</v>
      </c>
      <c r="S490" s="8">
        <f t="shared" si="173"/>
        <v>7497.0896391152583</v>
      </c>
      <c r="T490" s="9">
        <f t="shared" si="174"/>
        <v>0</v>
      </c>
      <c r="U490" s="9">
        <f t="shared" si="175"/>
        <v>0</v>
      </c>
      <c r="V490" s="1">
        <f t="shared" si="159"/>
        <v>7497.0896391152583</v>
      </c>
    </row>
    <row r="491" spans="1:33">
      <c r="A491" s="105">
        <v>4.9799999999999996E-4</v>
      </c>
      <c r="B491" s="7">
        <f t="shared" si="168"/>
        <v>4.9799999999999996E-4</v>
      </c>
      <c r="F491" s="26">
        <f t="shared" si="169"/>
        <v>0</v>
      </c>
      <c r="G491" s="26">
        <f t="shared" si="149"/>
        <v>0</v>
      </c>
      <c r="H491" s="8">
        <f t="shared" si="150"/>
        <v>0</v>
      </c>
      <c r="I491" s="8">
        <f t="shared" si="151"/>
        <v>0</v>
      </c>
      <c r="J491" s="8">
        <f t="shared" si="152"/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8">
        <f t="shared" si="170"/>
        <v>0</v>
      </c>
      <c r="Q491" s="9">
        <f t="shared" si="171"/>
        <v>0</v>
      </c>
      <c r="R491" s="7">
        <f t="shared" si="172"/>
        <v>0</v>
      </c>
      <c r="S491" s="8">
        <f t="shared" si="173"/>
        <v>0</v>
      </c>
      <c r="T491" s="9">
        <f t="shared" si="174"/>
        <v>0</v>
      </c>
      <c r="U491" s="9">
        <f t="shared" si="175"/>
        <v>0</v>
      </c>
      <c r="V491" s="1">
        <f t="shared" si="159"/>
        <v>0</v>
      </c>
    </row>
    <row r="492" spans="1:33">
      <c r="A492" s="105">
        <v>4.9899999999999999E-4</v>
      </c>
      <c r="B492" s="7">
        <f t="shared" si="168"/>
        <v>4.9899999999999999E-4</v>
      </c>
      <c r="F492" s="26">
        <f t="shared" si="169"/>
        <v>0</v>
      </c>
      <c r="G492" s="26">
        <f t="shared" si="149"/>
        <v>0</v>
      </c>
      <c r="H492" s="8">
        <f t="shared" si="150"/>
        <v>0</v>
      </c>
      <c r="I492" s="8">
        <f t="shared" si="151"/>
        <v>0</v>
      </c>
      <c r="J492" s="8">
        <f t="shared" si="152"/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8">
        <f t="shared" si="170"/>
        <v>0</v>
      </c>
      <c r="Q492" s="9">
        <f t="shared" si="171"/>
        <v>0</v>
      </c>
      <c r="R492" s="7">
        <f t="shared" si="172"/>
        <v>0</v>
      </c>
      <c r="S492" s="8">
        <f t="shared" si="173"/>
        <v>0</v>
      </c>
      <c r="T492" s="9">
        <f t="shared" si="174"/>
        <v>0</v>
      </c>
      <c r="U492" s="9">
        <f t="shared" si="175"/>
        <v>0</v>
      </c>
      <c r="V492" s="1">
        <f t="shared" si="159"/>
        <v>0</v>
      </c>
    </row>
    <row r="493" spans="1:33" s="101" customFormat="1">
      <c r="A493" s="105">
        <v>5.0000000000000001E-4</v>
      </c>
      <c r="F493" s="102"/>
      <c r="G493" s="102"/>
      <c r="K493" s="9">
        <v>0</v>
      </c>
      <c r="L493" s="9">
        <v>0</v>
      </c>
      <c r="M493" s="9">
        <v>0</v>
      </c>
      <c r="N493" s="9">
        <v>0</v>
      </c>
      <c r="O493" s="9">
        <v>0</v>
      </c>
      <c r="V493" s="103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</row>
    <row r="494" spans="1:33" s="22" customFormat="1">
      <c r="A494" s="105">
        <v>5.0100000000000003E-4</v>
      </c>
      <c r="C494" s="23" t="s">
        <v>104</v>
      </c>
      <c r="D494" s="23"/>
      <c r="E494" s="23"/>
      <c r="F494" s="25"/>
      <c r="G494" s="25"/>
      <c r="K494" s="9">
        <v>0</v>
      </c>
      <c r="L494" s="9">
        <v>0</v>
      </c>
      <c r="M494" s="9">
        <v>0</v>
      </c>
      <c r="N494" s="9">
        <v>0</v>
      </c>
      <c r="O494" s="9">
        <v>0</v>
      </c>
    </row>
    <row r="495" spans="1:33">
      <c r="A495" s="105">
        <v>5.0199999999999995E-4</v>
      </c>
      <c r="B495" s="7">
        <f t="shared" ref="B495:B526" si="176">V495+A495</f>
        <v>8415.1334263352801</v>
      </c>
      <c r="C495" t="s">
        <v>377</v>
      </c>
      <c r="D495" t="s">
        <v>378</v>
      </c>
      <c r="E495" t="s">
        <v>257</v>
      </c>
      <c r="F495" s="26">
        <f t="shared" ref="F495:F526" si="177">COUNTIF(H495:O495,"&gt;1")</f>
        <v>1</v>
      </c>
      <c r="G495" s="26">
        <f t="shared" ref="G495:G574" si="178">COUNTIF(R495:U495,"&gt;1")</f>
        <v>1</v>
      </c>
      <c r="H495" s="8">
        <f t="shared" ref="H495:H574" si="179">IF(ISERROR(VLOOKUP($C495,Aqua2,5,FALSE)),0,(VLOOKUP($C495,Aqua2,5,FALSE)))</f>
        <v>0</v>
      </c>
      <c r="I495" s="8">
        <f t="shared" ref="I495:I574" si="180">IF(ISERROR(VLOOKUP($C495,Aqua3,5,FALSE)),0,(VLOOKUP($C495,Aqua3,5,FALSE)))</f>
        <v>0</v>
      </c>
      <c r="J495" s="8">
        <f t="shared" ref="J495:J574" si="181">IF(ISERROR(VLOOKUP($C495,Aqua4,5,FALSE)),0,(VLOOKUP($C495,Aqua4,5,FALSE)))</f>
        <v>8415.1329243352793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8">
        <f t="shared" ref="P495:P526" si="182">LARGE(H495:J495,2)</f>
        <v>0</v>
      </c>
      <c r="Q495" s="9">
        <f t="shared" ref="Q495:Q526" si="183">LARGE(K495:O495,3)</f>
        <v>0</v>
      </c>
      <c r="R495" s="7">
        <f t="shared" ref="R495:R526" si="184">LARGE(P495:Q495,1)</f>
        <v>0</v>
      </c>
      <c r="S495" s="8">
        <f t="shared" ref="S495:S526" si="185">LARGE(H495:J495,1)</f>
        <v>8415.1329243352793</v>
      </c>
      <c r="T495" s="9">
        <f t="shared" ref="T495:T526" si="186">LARGE(K495:O495,1)</f>
        <v>0</v>
      </c>
      <c r="U495" s="9">
        <f t="shared" ref="U495:U526" si="187">LARGE(K495:O495,2)</f>
        <v>0</v>
      </c>
      <c r="V495" s="1">
        <f t="shared" ref="V495:V574" si="188">SUM(R495:U495)</f>
        <v>8415.1329243352793</v>
      </c>
    </row>
    <row r="496" spans="1:33">
      <c r="A496" s="105">
        <v>5.0299999999999997E-4</v>
      </c>
      <c r="B496" s="7">
        <f t="shared" si="176"/>
        <v>5.0299999999999997E-4</v>
      </c>
      <c r="C496"/>
      <c r="D496"/>
      <c r="E496"/>
      <c r="F496" s="26">
        <f t="shared" si="177"/>
        <v>0</v>
      </c>
      <c r="G496" s="26">
        <f t="shared" si="178"/>
        <v>0</v>
      </c>
      <c r="H496" s="8">
        <f t="shared" si="179"/>
        <v>0</v>
      </c>
      <c r="I496" s="8">
        <f t="shared" si="180"/>
        <v>0</v>
      </c>
      <c r="J496" s="8">
        <f t="shared" si="181"/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8">
        <f t="shared" si="182"/>
        <v>0</v>
      </c>
      <c r="Q496" s="9">
        <f t="shared" si="183"/>
        <v>0</v>
      </c>
      <c r="R496" s="7">
        <f t="shared" si="184"/>
        <v>0</v>
      </c>
      <c r="S496" s="8">
        <f t="shared" si="185"/>
        <v>0</v>
      </c>
      <c r="T496" s="9">
        <f t="shared" si="186"/>
        <v>0</v>
      </c>
      <c r="U496" s="9">
        <f t="shared" si="187"/>
        <v>0</v>
      </c>
      <c r="V496" s="1">
        <f t="shared" si="188"/>
        <v>0</v>
      </c>
    </row>
    <row r="497" spans="1:22">
      <c r="A497" s="105">
        <v>5.04E-4</v>
      </c>
      <c r="B497" s="7">
        <f t="shared" si="176"/>
        <v>6608.8469914241123</v>
      </c>
      <c r="C497" t="s">
        <v>379</v>
      </c>
      <c r="D497" t="s">
        <v>378</v>
      </c>
      <c r="E497" t="s">
        <v>202</v>
      </c>
      <c r="F497" s="26">
        <f t="shared" si="177"/>
        <v>1</v>
      </c>
      <c r="G497" s="26">
        <f t="shared" si="178"/>
        <v>1</v>
      </c>
      <c r="H497" s="8">
        <f t="shared" si="179"/>
        <v>0</v>
      </c>
      <c r="I497" s="8">
        <f t="shared" si="180"/>
        <v>6608.8464874241126</v>
      </c>
      <c r="J497" s="8">
        <f t="shared" si="181"/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8">
        <f t="shared" si="182"/>
        <v>0</v>
      </c>
      <c r="Q497" s="9">
        <f t="shared" si="183"/>
        <v>0</v>
      </c>
      <c r="R497" s="7">
        <f t="shared" si="184"/>
        <v>0</v>
      </c>
      <c r="S497" s="8">
        <f t="shared" si="185"/>
        <v>6608.8464874241126</v>
      </c>
      <c r="T497" s="9">
        <f t="shared" si="186"/>
        <v>0</v>
      </c>
      <c r="U497" s="9">
        <f t="shared" si="187"/>
        <v>0</v>
      </c>
      <c r="V497" s="1">
        <f t="shared" si="188"/>
        <v>6608.8464874241126</v>
      </c>
    </row>
    <row r="498" spans="1:22">
      <c r="A498" s="105">
        <v>5.0500000000000002E-4</v>
      </c>
      <c r="B498" s="7">
        <f t="shared" si="176"/>
        <v>5.0500000000000002E-4</v>
      </c>
      <c r="C498"/>
      <c r="D498"/>
      <c r="E498"/>
      <c r="F498" s="26">
        <f t="shared" si="177"/>
        <v>0</v>
      </c>
      <c r="G498" s="26">
        <f t="shared" si="178"/>
        <v>0</v>
      </c>
      <c r="H498" s="8">
        <f t="shared" si="179"/>
        <v>0</v>
      </c>
      <c r="I498" s="8">
        <f t="shared" si="180"/>
        <v>0</v>
      </c>
      <c r="J498" s="8">
        <f t="shared" si="181"/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8">
        <f t="shared" si="182"/>
        <v>0</v>
      </c>
      <c r="Q498" s="9">
        <f t="shared" si="183"/>
        <v>0</v>
      </c>
      <c r="R498" s="7">
        <f t="shared" si="184"/>
        <v>0</v>
      </c>
      <c r="S498" s="8">
        <f t="shared" si="185"/>
        <v>0</v>
      </c>
      <c r="T498" s="9">
        <f t="shared" si="186"/>
        <v>0</v>
      </c>
      <c r="U498" s="9">
        <f t="shared" si="187"/>
        <v>0</v>
      </c>
      <c r="V498" s="1">
        <f t="shared" si="188"/>
        <v>0</v>
      </c>
    </row>
    <row r="499" spans="1:22">
      <c r="A499" s="105">
        <v>5.0600000000000005E-4</v>
      </c>
      <c r="B499" s="7">
        <f t="shared" si="176"/>
        <v>5.0600000000000005E-4</v>
      </c>
      <c r="C499"/>
      <c r="D499"/>
      <c r="E499"/>
      <c r="F499" s="26">
        <f t="shared" si="177"/>
        <v>0</v>
      </c>
      <c r="G499" s="26">
        <f t="shared" si="178"/>
        <v>0</v>
      </c>
      <c r="H499" s="8">
        <f t="shared" si="179"/>
        <v>0</v>
      </c>
      <c r="I499" s="8">
        <f t="shared" si="180"/>
        <v>0</v>
      </c>
      <c r="J499" s="8">
        <f t="shared" si="181"/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8">
        <f t="shared" si="182"/>
        <v>0</v>
      </c>
      <c r="Q499" s="9">
        <f t="shared" si="183"/>
        <v>0</v>
      </c>
      <c r="R499" s="7">
        <f t="shared" si="184"/>
        <v>0</v>
      </c>
      <c r="S499" s="8">
        <f t="shared" si="185"/>
        <v>0</v>
      </c>
      <c r="T499" s="9">
        <f t="shared" si="186"/>
        <v>0</v>
      </c>
      <c r="U499" s="9">
        <f t="shared" si="187"/>
        <v>0</v>
      </c>
      <c r="V499" s="1">
        <f t="shared" si="188"/>
        <v>0</v>
      </c>
    </row>
    <row r="500" spans="1:22">
      <c r="A500" s="105">
        <v>5.0699999999999996E-4</v>
      </c>
      <c r="B500" s="7">
        <f t="shared" si="176"/>
        <v>9238.3030097203737</v>
      </c>
      <c r="C500" t="s">
        <v>381</v>
      </c>
      <c r="D500" t="s">
        <v>378</v>
      </c>
      <c r="E500" t="s">
        <v>121</v>
      </c>
      <c r="F500" s="26">
        <f t="shared" si="177"/>
        <v>1</v>
      </c>
      <c r="G500" s="26">
        <f t="shared" si="178"/>
        <v>1</v>
      </c>
      <c r="H500" s="8">
        <f t="shared" si="179"/>
        <v>9238.302502720373</v>
      </c>
      <c r="I500" s="8">
        <f t="shared" si="180"/>
        <v>0</v>
      </c>
      <c r="J500" s="8">
        <f t="shared" si="181"/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8">
        <f t="shared" si="182"/>
        <v>0</v>
      </c>
      <c r="Q500" s="9">
        <f t="shared" si="183"/>
        <v>0</v>
      </c>
      <c r="R500" s="7">
        <f t="shared" si="184"/>
        <v>0</v>
      </c>
      <c r="S500" s="8">
        <f t="shared" si="185"/>
        <v>9238.302502720373</v>
      </c>
      <c r="T500" s="9">
        <f t="shared" si="186"/>
        <v>0</v>
      </c>
      <c r="U500" s="9">
        <f t="shared" si="187"/>
        <v>0</v>
      </c>
      <c r="V500" s="1">
        <f t="shared" si="188"/>
        <v>9238.302502720373</v>
      </c>
    </row>
    <row r="501" spans="1:22">
      <c r="A501" s="105">
        <v>5.0799999999999999E-4</v>
      </c>
      <c r="B501" s="7">
        <f t="shared" si="176"/>
        <v>5.0799999999999999E-4</v>
      </c>
      <c r="C501"/>
      <c r="D501"/>
      <c r="E501"/>
      <c r="F501" s="26">
        <f t="shared" si="177"/>
        <v>0</v>
      </c>
      <c r="G501" s="26">
        <f t="shared" si="178"/>
        <v>0</v>
      </c>
      <c r="H501" s="8">
        <f t="shared" si="179"/>
        <v>0</v>
      </c>
      <c r="I501" s="8">
        <f t="shared" si="180"/>
        <v>0</v>
      </c>
      <c r="J501" s="8">
        <f t="shared" si="181"/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8">
        <f t="shared" si="182"/>
        <v>0</v>
      </c>
      <c r="Q501" s="9">
        <f t="shared" si="183"/>
        <v>0</v>
      </c>
      <c r="R501" s="7">
        <f t="shared" si="184"/>
        <v>0</v>
      </c>
      <c r="S501" s="8">
        <f t="shared" si="185"/>
        <v>0</v>
      </c>
      <c r="T501" s="9">
        <f t="shared" si="186"/>
        <v>0</v>
      </c>
      <c r="U501" s="9">
        <f t="shared" si="187"/>
        <v>0</v>
      </c>
      <c r="V501" s="1">
        <f t="shared" si="188"/>
        <v>0</v>
      </c>
    </row>
    <row r="502" spans="1:22">
      <c r="A502" s="105">
        <v>5.0900000000000001E-4</v>
      </c>
      <c r="B502" s="7">
        <f t="shared" si="176"/>
        <v>9214.0271111765469</v>
      </c>
      <c r="C502" t="s">
        <v>384</v>
      </c>
      <c r="D502" t="s">
        <v>378</v>
      </c>
      <c r="E502" t="s">
        <v>385</v>
      </c>
      <c r="F502" s="26">
        <f t="shared" si="177"/>
        <v>1</v>
      </c>
      <c r="G502" s="26">
        <f t="shared" si="178"/>
        <v>1</v>
      </c>
      <c r="H502" s="8">
        <f t="shared" si="179"/>
        <v>0</v>
      </c>
      <c r="I502" s="8">
        <f t="shared" si="180"/>
        <v>9214.0266021765474</v>
      </c>
      <c r="J502" s="8">
        <f t="shared" si="181"/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8">
        <f t="shared" si="182"/>
        <v>0</v>
      </c>
      <c r="Q502" s="9">
        <f t="shared" si="183"/>
        <v>0</v>
      </c>
      <c r="R502" s="7">
        <f t="shared" si="184"/>
        <v>0</v>
      </c>
      <c r="S502" s="8">
        <f t="shared" si="185"/>
        <v>9214.0266021765474</v>
      </c>
      <c r="T502" s="9">
        <f t="shared" si="186"/>
        <v>0</v>
      </c>
      <c r="U502" s="9">
        <f t="shared" si="187"/>
        <v>0</v>
      </c>
      <c r="V502" s="1">
        <f t="shared" si="188"/>
        <v>9214.0266021765474</v>
      </c>
    </row>
    <row r="503" spans="1:22">
      <c r="A503" s="105">
        <v>5.1000000000000004E-4</v>
      </c>
      <c r="B503" s="7">
        <f t="shared" si="176"/>
        <v>5.1000000000000004E-4</v>
      </c>
      <c r="C503"/>
      <c r="D503"/>
      <c r="E503"/>
      <c r="F503" s="26">
        <f t="shared" si="177"/>
        <v>0</v>
      </c>
      <c r="G503" s="26">
        <f t="shared" si="178"/>
        <v>0</v>
      </c>
      <c r="H503" s="8">
        <f t="shared" si="179"/>
        <v>0</v>
      </c>
      <c r="I503" s="8">
        <f t="shared" si="180"/>
        <v>0</v>
      </c>
      <c r="J503" s="8">
        <f t="shared" si="181"/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8">
        <f t="shared" si="182"/>
        <v>0</v>
      </c>
      <c r="Q503" s="9">
        <f t="shared" si="183"/>
        <v>0</v>
      </c>
      <c r="R503" s="7">
        <f t="shared" si="184"/>
        <v>0</v>
      </c>
      <c r="S503" s="8">
        <f t="shared" si="185"/>
        <v>0</v>
      </c>
      <c r="T503" s="9">
        <f t="shared" si="186"/>
        <v>0</v>
      </c>
      <c r="U503" s="9">
        <f t="shared" si="187"/>
        <v>0</v>
      </c>
      <c r="V503" s="1">
        <f t="shared" si="188"/>
        <v>0</v>
      </c>
    </row>
    <row r="504" spans="1:22">
      <c r="A504" s="105">
        <v>5.1099999999999995E-4</v>
      </c>
      <c r="B504" s="7">
        <f t="shared" si="176"/>
        <v>5.1099999999999995E-4</v>
      </c>
      <c r="C504"/>
      <c r="D504"/>
      <c r="E504"/>
      <c r="F504" s="26">
        <f t="shared" si="177"/>
        <v>0</v>
      </c>
      <c r="G504" s="26">
        <f t="shared" si="178"/>
        <v>0</v>
      </c>
      <c r="H504" s="8">
        <f t="shared" si="179"/>
        <v>0</v>
      </c>
      <c r="I504" s="8">
        <f t="shared" si="180"/>
        <v>0</v>
      </c>
      <c r="J504" s="8">
        <f t="shared" si="181"/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8">
        <f t="shared" si="182"/>
        <v>0</v>
      </c>
      <c r="Q504" s="9">
        <f t="shared" si="183"/>
        <v>0</v>
      </c>
      <c r="R504" s="7">
        <f t="shared" si="184"/>
        <v>0</v>
      </c>
      <c r="S504" s="8">
        <f t="shared" si="185"/>
        <v>0</v>
      </c>
      <c r="T504" s="9">
        <f t="shared" si="186"/>
        <v>0</v>
      </c>
      <c r="U504" s="9">
        <f t="shared" si="187"/>
        <v>0</v>
      </c>
      <c r="V504" s="1">
        <f t="shared" si="188"/>
        <v>0</v>
      </c>
    </row>
    <row r="505" spans="1:22">
      <c r="A505" s="105">
        <v>5.1199999999999998E-4</v>
      </c>
      <c r="B505" s="7">
        <f t="shared" si="176"/>
        <v>9539.3263546967373</v>
      </c>
      <c r="C505" t="s">
        <v>387</v>
      </c>
      <c r="D505" t="s">
        <v>378</v>
      </c>
      <c r="E505" t="s">
        <v>388</v>
      </c>
      <c r="F505" s="26">
        <f t="shared" si="177"/>
        <v>1</v>
      </c>
      <c r="G505" s="26">
        <f t="shared" si="178"/>
        <v>1</v>
      </c>
      <c r="H505" s="8">
        <f t="shared" si="179"/>
        <v>9539.3258426967368</v>
      </c>
      <c r="I505" s="8">
        <f t="shared" si="180"/>
        <v>0</v>
      </c>
      <c r="J505" s="8">
        <f t="shared" si="181"/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8">
        <f t="shared" si="182"/>
        <v>0</v>
      </c>
      <c r="Q505" s="9">
        <f t="shared" si="183"/>
        <v>0</v>
      </c>
      <c r="R505" s="7">
        <f t="shared" si="184"/>
        <v>0</v>
      </c>
      <c r="S505" s="8">
        <f t="shared" si="185"/>
        <v>9539.3258426967368</v>
      </c>
      <c r="T505" s="9">
        <f t="shared" si="186"/>
        <v>0</v>
      </c>
      <c r="U505" s="9">
        <f t="shared" si="187"/>
        <v>0</v>
      </c>
      <c r="V505" s="1">
        <f t="shared" si="188"/>
        <v>9539.3258426967368</v>
      </c>
    </row>
    <row r="506" spans="1:22">
      <c r="A506" s="105">
        <v>5.13E-4</v>
      </c>
      <c r="B506" s="7">
        <f t="shared" si="176"/>
        <v>6680.1953181944391</v>
      </c>
      <c r="C506" t="s">
        <v>389</v>
      </c>
      <c r="D506" t="s">
        <v>378</v>
      </c>
      <c r="E506" t="s">
        <v>257</v>
      </c>
      <c r="F506" s="26">
        <f t="shared" si="177"/>
        <v>1</v>
      </c>
      <c r="G506" s="26">
        <f t="shared" si="178"/>
        <v>1</v>
      </c>
      <c r="H506" s="8">
        <f t="shared" si="179"/>
        <v>0</v>
      </c>
      <c r="I506" s="8">
        <f t="shared" si="180"/>
        <v>0</v>
      </c>
      <c r="J506" s="8">
        <f t="shared" si="181"/>
        <v>6680.1948051944391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8">
        <f t="shared" si="182"/>
        <v>0</v>
      </c>
      <c r="Q506" s="9">
        <f t="shared" si="183"/>
        <v>0</v>
      </c>
      <c r="R506" s="7">
        <f t="shared" si="184"/>
        <v>0</v>
      </c>
      <c r="S506" s="8">
        <f t="shared" si="185"/>
        <v>6680.1948051944391</v>
      </c>
      <c r="T506" s="9">
        <f t="shared" si="186"/>
        <v>0</v>
      </c>
      <c r="U506" s="9">
        <f t="shared" si="187"/>
        <v>0</v>
      </c>
      <c r="V506" s="1">
        <f t="shared" si="188"/>
        <v>6680.1948051944391</v>
      </c>
    </row>
    <row r="507" spans="1:22">
      <c r="A507" s="105">
        <v>5.1400000000000003E-4</v>
      </c>
      <c r="B507" s="7">
        <f t="shared" si="176"/>
        <v>5.1400000000000003E-4</v>
      </c>
      <c r="C507"/>
      <c r="D507"/>
      <c r="E507"/>
      <c r="F507" s="26">
        <f t="shared" si="177"/>
        <v>0</v>
      </c>
      <c r="G507" s="26">
        <f t="shared" si="178"/>
        <v>0</v>
      </c>
      <c r="H507" s="8">
        <f t="shared" si="179"/>
        <v>0</v>
      </c>
      <c r="I507" s="8">
        <f t="shared" si="180"/>
        <v>0</v>
      </c>
      <c r="J507" s="8">
        <f t="shared" si="181"/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8">
        <f t="shared" si="182"/>
        <v>0</v>
      </c>
      <c r="Q507" s="9">
        <f t="shared" si="183"/>
        <v>0</v>
      </c>
      <c r="R507" s="7">
        <f t="shared" si="184"/>
        <v>0</v>
      </c>
      <c r="S507" s="8">
        <f t="shared" si="185"/>
        <v>0</v>
      </c>
      <c r="T507" s="9">
        <f t="shared" si="186"/>
        <v>0</v>
      </c>
      <c r="U507" s="9">
        <f t="shared" si="187"/>
        <v>0</v>
      </c>
      <c r="V507" s="1">
        <f t="shared" si="188"/>
        <v>0</v>
      </c>
    </row>
    <row r="508" spans="1:22">
      <c r="A508" s="105">
        <v>5.1500000000000005E-4</v>
      </c>
      <c r="B508" s="7">
        <f t="shared" si="176"/>
        <v>5.1500000000000005E-4</v>
      </c>
      <c r="C508"/>
      <c r="D508"/>
      <c r="E508"/>
      <c r="F508" s="26">
        <f t="shared" si="177"/>
        <v>0</v>
      </c>
      <c r="G508" s="26">
        <f t="shared" si="178"/>
        <v>0</v>
      </c>
      <c r="H508" s="8">
        <f t="shared" si="179"/>
        <v>0</v>
      </c>
      <c r="I508" s="8">
        <f t="shared" si="180"/>
        <v>0</v>
      </c>
      <c r="J508" s="8">
        <f t="shared" si="181"/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8">
        <f t="shared" si="182"/>
        <v>0</v>
      </c>
      <c r="Q508" s="9">
        <f t="shared" si="183"/>
        <v>0</v>
      </c>
      <c r="R508" s="7">
        <f t="shared" si="184"/>
        <v>0</v>
      </c>
      <c r="S508" s="8">
        <f t="shared" si="185"/>
        <v>0</v>
      </c>
      <c r="T508" s="9">
        <f t="shared" si="186"/>
        <v>0</v>
      </c>
      <c r="U508" s="9">
        <f t="shared" si="187"/>
        <v>0</v>
      </c>
      <c r="V508" s="1">
        <f t="shared" si="188"/>
        <v>0</v>
      </c>
    </row>
    <row r="509" spans="1:22">
      <c r="A509" s="105">
        <v>5.1599999999999997E-4</v>
      </c>
      <c r="B509" s="7">
        <f t="shared" si="176"/>
        <v>18565.745443965505</v>
      </c>
      <c r="C509" t="s">
        <v>547</v>
      </c>
      <c r="D509" t="s">
        <v>378</v>
      </c>
      <c r="E509" t="s">
        <v>188</v>
      </c>
      <c r="F509" s="26">
        <f t="shared" si="177"/>
        <v>2</v>
      </c>
      <c r="G509" s="26">
        <f t="shared" si="178"/>
        <v>2</v>
      </c>
      <c r="H509" s="8">
        <f t="shared" si="179"/>
        <v>0</v>
      </c>
      <c r="I509" s="8">
        <f t="shared" si="180"/>
        <v>9007.0921985815621</v>
      </c>
      <c r="J509" s="8">
        <f t="shared" si="181"/>
        <v>9558.6527293839426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8">
        <f t="shared" si="182"/>
        <v>9007.0921985815621</v>
      </c>
      <c r="Q509" s="9">
        <f t="shared" si="183"/>
        <v>0</v>
      </c>
      <c r="R509" s="7">
        <f t="shared" si="184"/>
        <v>9007.0921985815621</v>
      </c>
      <c r="S509" s="8">
        <f t="shared" si="185"/>
        <v>9558.6527293839426</v>
      </c>
      <c r="T509" s="9">
        <f t="shared" si="186"/>
        <v>0</v>
      </c>
      <c r="U509" s="9">
        <f t="shared" si="187"/>
        <v>0</v>
      </c>
      <c r="V509" s="1">
        <f t="shared" si="188"/>
        <v>18565.744927965505</v>
      </c>
    </row>
    <row r="510" spans="1:22">
      <c r="A510" s="105">
        <v>5.1699999999999999E-4</v>
      </c>
      <c r="B510" s="7">
        <f t="shared" si="176"/>
        <v>6392.6179666644312</v>
      </c>
      <c r="C510" t="s">
        <v>391</v>
      </c>
      <c r="D510" t="s">
        <v>378</v>
      </c>
      <c r="E510" t="s">
        <v>124</v>
      </c>
      <c r="F510" s="26">
        <f t="shared" si="177"/>
        <v>1</v>
      </c>
      <c r="G510" s="26">
        <f t="shared" si="178"/>
        <v>1</v>
      </c>
      <c r="H510" s="8">
        <f t="shared" si="179"/>
        <v>0</v>
      </c>
      <c r="I510" s="8">
        <f t="shared" si="180"/>
        <v>6392.6174496644308</v>
      </c>
      <c r="J510" s="8">
        <f t="shared" si="181"/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8">
        <f t="shared" si="182"/>
        <v>0</v>
      </c>
      <c r="Q510" s="9">
        <f t="shared" si="183"/>
        <v>0</v>
      </c>
      <c r="R510" s="7">
        <f t="shared" si="184"/>
        <v>0</v>
      </c>
      <c r="S510" s="8">
        <f t="shared" si="185"/>
        <v>6392.6174496644308</v>
      </c>
      <c r="T510" s="9">
        <f t="shared" si="186"/>
        <v>0</v>
      </c>
      <c r="U510" s="9">
        <f t="shared" si="187"/>
        <v>0</v>
      </c>
      <c r="V510" s="1">
        <f t="shared" si="188"/>
        <v>6392.6174496644308</v>
      </c>
    </row>
    <row r="511" spans="1:22">
      <c r="A511" s="105">
        <v>5.1800000000000001E-4</v>
      </c>
      <c r="B511" s="7">
        <f t="shared" si="176"/>
        <v>5.1800000000000001E-4</v>
      </c>
      <c r="C511"/>
      <c r="D511"/>
      <c r="E511"/>
      <c r="F511" s="26">
        <f t="shared" si="177"/>
        <v>0</v>
      </c>
      <c r="G511" s="26">
        <f t="shared" si="178"/>
        <v>0</v>
      </c>
      <c r="H511" s="8">
        <f t="shared" si="179"/>
        <v>0</v>
      </c>
      <c r="I511" s="8">
        <f t="shared" si="180"/>
        <v>0</v>
      </c>
      <c r="J511" s="8">
        <f t="shared" si="181"/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8">
        <f t="shared" si="182"/>
        <v>0</v>
      </c>
      <c r="Q511" s="9">
        <f t="shared" si="183"/>
        <v>0</v>
      </c>
      <c r="R511" s="7">
        <f t="shared" si="184"/>
        <v>0</v>
      </c>
      <c r="S511" s="8">
        <f t="shared" si="185"/>
        <v>0</v>
      </c>
      <c r="T511" s="9">
        <f t="shared" si="186"/>
        <v>0</v>
      </c>
      <c r="U511" s="9">
        <f t="shared" si="187"/>
        <v>0</v>
      </c>
      <c r="V511" s="1">
        <f t="shared" si="188"/>
        <v>0</v>
      </c>
    </row>
    <row r="512" spans="1:22" ht="13.5" customHeight="1">
      <c r="A512" s="105">
        <v>5.1900000000000004E-4</v>
      </c>
      <c r="B512" s="7">
        <f t="shared" si="176"/>
        <v>5.1900000000000004E-4</v>
      </c>
      <c r="C512"/>
      <c r="D512"/>
      <c r="E512"/>
      <c r="F512" s="26">
        <f t="shared" si="177"/>
        <v>0</v>
      </c>
      <c r="G512" s="26">
        <f t="shared" si="178"/>
        <v>0</v>
      </c>
      <c r="H512" s="8">
        <f t="shared" si="179"/>
        <v>0</v>
      </c>
      <c r="I512" s="8">
        <f t="shared" si="180"/>
        <v>0</v>
      </c>
      <c r="J512" s="8">
        <f t="shared" si="181"/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8">
        <f t="shared" si="182"/>
        <v>0</v>
      </c>
      <c r="Q512" s="9">
        <f t="shared" si="183"/>
        <v>0</v>
      </c>
      <c r="R512" s="7">
        <f t="shared" si="184"/>
        <v>0</v>
      </c>
      <c r="S512" s="8">
        <f t="shared" si="185"/>
        <v>0</v>
      </c>
      <c r="T512" s="9">
        <f t="shared" si="186"/>
        <v>0</v>
      </c>
      <c r="U512" s="9">
        <f t="shared" si="187"/>
        <v>0</v>
      </c>
      <c r="V512" s="1">
        <f t="shared" si="188"/>
        <v>0</v>
      </c>
    </row>
    <row r="513" spans="1:22">
      <c r="A513" s="105">
        <v>5.1999999999999995E-4</v>
      </c>
      <c r="B513" s="7">
        <f t="shared" si="176"/>
        <v>9769.8509227618342</v>
      </c>
      <c r="C513" t="s">
        <v>394</v>
      </c>
      <c r="D513" t="s">
        <v>378</v>
      </c>
      <c r="E513" t="e">
        <v>#N/A</v>
      </c>
      <c r="F513" s="26">
        <f t="shared" si="177"/>
        <v>1</v>
      </c>
      <c r="G513" s="26">
        <f t="shared" si="178"/>
        <v>1</v>
      </c>
      <c r="H513" s="8">
        <f t="shared" si="179"/>
        <v>9769.8504027618346</v>
      </c>
      <c r="I513" s="8">
        <f t="shared" si="180"/>
        <v>0</v>
      </c>
      <c r="J513" s="8">
        <f t="shared" si="181"/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8">
        <f t="shared" si="182"/>
        <v>0</v>
      </c>
      <c r="Q513" s="9">
        <f t="shared" si="183"/>
        <v>0</v>
      </c>
      <c r="R513" s="7">
        <f t="shared" si="184"/>
        <v>0</v>
      </c>
      <c r="S513" s="8">
        <f t="shared" si="185"/>
        <v>9769.8504027618346</v>
      </c>
      <c r="T513" s="9">
        <f t="shared" si="186"/>
        <v>0</v>
      </c>
      <c r="U513" s="9">
        <f t="shared" si="187"/>
        <v>0</v>
      </c>
      <c r="V513" s="1">
        <f t="shared" si="188"/>
        <v>9769.8504027618346</v>
      </c>
    </row>
    <row r="514" spans="1:22">
      <c r="A514" s="105">
        <v>5.2099999999999998E-4</v>
      </c>
      <c r="B514" s="7">
        <f t="shared" si="176"/>
        <v>8689.8674606111144</v>
      </c>
      <c r="C514" t="s">
        <v>395</v>
      </c>
      <c r="D514" t="s">
        <v>378</v>
      </c>
      <c r="E514" t="s">
        <v>396</v>
      </c>
      <c r="F514" s="26">
        <f t="shared" si="177"/>
        <v>1</v>
      </c>
      <c r="G514" s="26">
        <f t="shared" si="178"/>
        <v>1</v>
      </c>
      <c r="H514" s="8">
        <f t="shared" si="179"/>
        <v>8689.8669396111145</v>
      </c>
      <c r="I514" s="8">
        <f t="shared" si="180"/>
        <v>0</v>
      </c>
      <c r="J514" s="8">
        <f t="shared" si="181"/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8">
        <f t="shared" si="182"/>
        <v>0</v>
      </c>
      <c r="Q514" s="9">
        <f t="shared" si="183"/>
        <v>0</v>
      </c>
      <c r="R514" s="7">
        <f t="shared" si="184"/>
        <v>0</v>
      </c>
      <c r="S514" s="8">
        <f t="shared" si="185"/>
        <v>8689.8669396111145</v>
      </c>
      <c r="T514" s="9">
        <f t="shared" si="186"/>
        <v>0</v>
      </c>
      <c r="U514" s="9">
        <f t="shared" si="187"/>
        <v>0</v>
      </c>
      <c r="V514" s="1">
        <f t="shared" si="188"/>
        <v>8689.8669396111145</v>
      </c>
    </row>
    <row r="515" spans="1:22">
      <c r="A515" s="105">
        <v>5.22E-4</v>
      </c>
      <c r="B515" s="7">
        <f t="shared" si="176"/>
        <v>6852.6233363210331</v>
      </c>
      <c r="C515" t="s">
        <v>397</v>
      </c>
      <c r="D515" t="s">
        <v>378</v>
      </c>
      <c r="E515" t="s">
        <v>257</v>
      </c>
      <c r="F515" s="26">
        <f t="shared" si="177"/>
        <v>1</v>
      </c>
      <c r="G515" s="26">
        <f t="shared" si="178"/>
        <v>1</v>
      </c>
      <c r="H515" s="8">
        <f t="shared" si="179"/>
        <v>0</v>
      </c>
      <c r="I515" s="8">
        <f t="shared" si="180"/>
        <v>0</v>
      </c>
      <c r="J515" s="8">
        <f t="shared" si="181"/>
        <v>6852.6228143210328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8">
        <f t="shared" si="182"/>
        <v>0</v>
      </c>
      <c r="Q515" s="9">
        <f t="shared" si="183"/>
        <v>0</v>
      </c>
      <c r="R515" s="7">
        <f t="shared" si="184"/>
        <v>0</v>
      </c>
      <c r="S515" s="8">
        <f t="shared" si="185"/>
        <v>6852.6228143210328</v>
      </c>
      <c r="T515" s="9">
        <f t="shared" si="186"/>
        <v>0</v>
      </c>
      <c r="U515" s="9">
        <f t="shared" si="187"/>
        <v>0</v>
      </c>
      <c r="V515" s="1">
        <f t="shared" si="188"/>
        <v>6852.6228143210328</v>
      </c>
    </row>
    <row r="516" spans="1:22">
      <c r="A516" s="105">
        <v>5.2300000000000003E-4</v>
      </c>
      <c r="B516" s="7">
        <f t="shared" si="176"/>
        <v>5.2300000000000003E-4</v>
      </c>
      <c r="C516"/>
      <c r="D516"/>
      <c r="E516"/>
      <c r="F516" s="26">
        <f t="shared" si="177"/>
        <v>0</v>
      </c>
      <c r="G516" s="26">
        <f t="shared" si="178"/>
        <v>0</v>
      </c>
      <c r="H516" s="8">
        <f t="shared" si="179"/>
        <v>0</v>
      </c>
      <c r="I516" s="8">
        <f t="shared" si="180"/>
        <v>0</v>
      </c>
      <c r="J516" s="8">
        <f t="shared" si="181"/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8">
        <f t="shared" si="182"/>
        <v>0</v>
      </c>
      <c r="Q516" s="9">
        <f t="shared" si="183"/>
        <v>0</v>
      </c>
      <c r="R516" s="7">
        <f t="shared" si="184"/>
        <v>0</v>
      </c>
      <c r="S516" s="8">
        <f t="shared" si="185"/>
        <v>0</v>
      </c>
      <c r="T516" s="9">
        <f t="shared" si="186"/>
        <v>0</v>
      </c>
      <c r="U516" s="9">
        <f t="shared" si="187"/>
        <v>0</v>
      </c>
      <c r="V516" s="1">
        <f t="shared" si="188"/>
        <v>0</v>
      </c>
    </row>
    <row r="517" spans="1:22">
      <c r="A517" s="105">
        <v>5.2400000000000005E-4</v>
      </c>
      <c r="B517" s="7">
        <f t="shared" si="176"/>
        <v>5.2400000000000005E-4</v>
      </c>
      <c r="C517"/>
      <c r="D517"/>
      <c r="E517"/>
      <c r="F517" s="26">
        <f t="shared" si="177"/>
        <v>0</v>
      </c>
      <c r="G517" s="26">
        <f t="shared" si="178"/>
        <v>0</v>
      </c>
      <c r="H517" s="8">
        <f t="shared" si="179"/>
        <v>0</v>
      </c>
      <c r="I517" s="8">
        <f t="shared" si="180"/>
        <v>0</v>
      </c>
      <c r="J517" s="8">
        <f t="shared" si="181"/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8">
        <f t="shared" si="182"/>
        <v>0</v>
      </c>
      <c r="Q517" s="9">
        <f t="shared" si="183"/>
        <v>0</v>
      </c>
      <c r="R517" s="7">
        <f t="shared" si="184"/>
        <v>0</v>
      </c>
      <c r="S517" s="8">
        <f t="shared" si="185"/>
        <v>0</v>
      </c>
      <c r="T517" s="9">
        <f t="shared" si="186"/>
        <v>0</v>
      </c>
      <c r="U517" s="9">
        <f t="shared" si="187"/>
        <v>0</v>
      </c>
      <c r="V517" s="1">
        <f t="shared" si="188"/>
        <v>0</v>
      </c>
    </row>
    <row r="518" spans="1:22">
      <c r="A518" s="105">
        <v>5.2499999999999997E-4</v>
      </c>
      <c r="B518" s="7">
        <f t="shared" si="176"/>
        <v>5.2499999999999997E-4</v>
      </c>
      <c r="C518"/>
      <c r="D518"/>
      <c r="E518"/>
      <c r="F518" s="26">
        <f t="shared" si="177"/>
        <v>0</v>
      </c>
      <c r="G518" s="26">
        <f t="shared" si="178"/>
        <v>0</v>
      </c>
      <c r="H518" s="8">
        <f t="shared" si="179"/>
        <v>0</v>
      </c>
      <c r="I518" s="8">
        <f t="shared" si="180"/>
        <v>0</v>
      </c>
      <c r="J518" s="8">
        <f t="shared" si="181"/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8">
        <f t="shared" si="182"/>
        <v>0</v>
      </c>
      <c r="Q518" s="9">
        <f t="shared" si="183"/>
        <v>0</v>
      </c>
      <c r="R518" s="7">
        <f t="shared" si="184"/>
        <v>0</v>
      </c>
      <c r="S518" s="8">
        <f t="shared" si="185"/>
        <v>0</v>
      </c>
      <c r="T518" s="9">
        <f t="shared" si="186"/>
        <v>0</v>
      </c>
      <c r="U518" s="9">
        <f t="shared" si="187"/>
        <v>0</v>
      </c>
      <c r="V518" s="1">
        <f t="shared" si="188"/>
        <v>0</v>
      </c>
    </row>
    <row r="519" spans="1:22">
      <c r="A519" s="105">
        <v>5.2599999999999999E-4</v>
      </c>
      <c r="B519" s="7">
        <f t="shared" si="176"/>
        <v>5.2599999999999999E-4</v>
      </c>
      <c r="C519"/>
      <c r="D519"/>
      <c r="E519"/>
      <c r="F519" s="26">
        <f t="shared" si="177"/>
        <v>0</v>
      </c>
      <c r="G519" s="26">
        <f t="shared" si="178"/>
        <v>0</v>
      </c>
      <c r="H519" s="8">
        <f t="shared" si="179"/>
        <v>0</v>
      </c>
      <c r="I519" s="8">
        <f t="shared" si="180"/>
        <v>0</v>
      </c>
      <c r="J519" s="8">
        <f t="shared" si="181"/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8">
        <f t="shared" si="182"/>
        <v>0</v>
      </c>
      <c r="Q519" s="9">
        <f t="shared" si="183"/>
        <v>0</v>
      </c>
      <c r="R519" s="7">
        <f t="shared" si="184"/>
        <v>0</v>
      </c>
      <c r="S519" s="8">
        <f t="shared" si="185"/>
        <v>0</v>
      </c>
      <c r="T519" s="9">
        <f t="shared" si="186"/>
        <v>0</v>
      </c>
      <c r="U519" s="9">
        <f t="shared" si="187"/>
        <v>0</v>
      </c>
      <c r="V519" s="1">
        <f t="shared" si="188"/>
        <v>0</v>
      </c>
    </row>
    <row r="520" spans="1:22">
      <c r="A520" s="105">
        <v>5.2700000000000002E-4</v>
      </c>
      <c r="B520" s="7">
        <f t="shared" si="176"/>
        <v>8984.1275111270697</v>
      </c>
      <c r="C520" t="s">
        <v>44</v>
      </c>
      <c r="D520" t="s">
        <v>378</v>
      </c>
      <c r="E520" t="e">
        <v>#N/A</v>
      </c>
      <c r="F520" s="26">
        <f t="shared" si="177"/>
        <v>1</v>
      </c>
      <c r="G520" s="26">
        <f t="shared" si="178"/>
        <v>1</v>
      </c>
      <c r="H520" s="8">
        <f t="shared" si="179"/>
        <v>8984.1269841270696</v>
      </c>
      <c r="I520" s="8">
        <f t="shared" si="180"/>
        <v>0</v>
      </c>
      <c r="J520" s="8">
        <f t="shared" si="181"/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8">
        <f t="shared" si="182"/>
        <v>0</v>
      </c>
      <c r="Q520" s="9">
        <f t="shared" si="183"/>
        <v>0</v>
      </c>
      <c r="R520" s="7">
        <f t="shared" si="184"/>
        <v>0</v>
      </c>
      <c r="S520" s="8">
        <f t="shared" si="185"/>
        <v>8984.1269841270696</v>
      </c>
      <c r="T520" s="9">
        <f t="shared" si="186"/>
        <v>0</v>
      </c>
      <c r="U520" s="9">
        <f t="shared" si="187"/>
        <v>0</v>
      </c>
      <c r="V520" s="1">
        <f t="shared" si="188"/>
        <v>8984.1269841270696</v>
      </c>
    </row>
    <row r="521" spans="1:22">
      <c r="A521" s="105">
        <v>5.2800000000000004E-4</v>
      </c>
      <c r="B521" s="7">
        <f t="shared" si="176"/>
        <v>5.2800000000000004E-4</v>
      </c>
      <c r="C521"/>
      <c r="D521"/>
      <c r="E521"/>
      <c r="F521" s="26">
        <f t="shared" si="177"/>
        <v>0</v>
      </c>
      <c r="G521" s="26">
        <f t="shared" si="178"/>
        <v>0</v>
      </c>
      <c r="H521" s="8">
        <f t="shared" si="179"/>
        <v>0</v>
      </c>
      <c r="I521" s="8">
        <f t="shared" si="180"/>
        <v>0</v>
      </c>
      <c r="J521" s="8">
        <f t="shared" si="181"/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8">
        <f t="shared" si="182"/>
        <v>0</v>
      </c>
      <c r="Q521" s="9">
        <f t="shared" si="183"/>
        <v>0</v>
      </c>
      <c r="R521" s="7">
        <f t="shared" si="184"/>
        <v>0</v>
      </c>
      <c r="S521" s="8">
        <f t="shared" si="185"/>
        <v>0</v>
      </c>
      <c r="T521" s="9">
        <f t="shared" si="186"/>
        <v>0</v>
      </c>
      <c r="U521" s="9">
        <f t="shared" si="187"/>
        <v>0</v>
      </c>
      <c r="V521" s="1">
        <f t="shared" si="188"/>
        <v>0</v>
      </c>
    </row>
    <row r="522" spans="1:22">
      <c r="A522" s="105">
        <v>5.2899999999999996E-4</v>
      </c>
      <c r="B522" s="7">
        <f t="shared" si="176"/>
        <v>8458.3766852174049</v>
      </c>
      <c r="C522" t="s">
        <v>401</v>
      </c>
      <c r="D522" t="s">
        <v>378</v>
      </c>
      <c r="E522" t="s">
        <v>315</v>
      </c>
      <c r="F522" s="26">
        <f t="shared" si="177"/>
        <v>1</v>
      </c>
      <c r="G522" s="26">
        <f t="shared" si="178"/>
        <v>1</v>
      </c>
      <c r="H522" s="8">
        <f t="shared" si="179"/>
        <v>0</v>
      </c>
      <c r="I522" s="8">
        <f t="shared" si="180"/>
        <v>0</v>
      </c>
      <c r="J522" s="8">
        <f t="shared" si="181"/>
        <v>8458.3761562174041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8">
        <f t="shared" si="182"/>
        <v>0</v>
      </c>
      <c r="Q522" s="9">
        <f t="shared" si="183"/>
        <v>0</v>
      </c>
      <c r="R522" s="7">
        <f t="shared" si="184"/>
        <v>0</v>
      </c>
      <c r="S522" s="8">
        <f t="shared" si="185"/>
        <v>8458.3761562174041</v>
      </c>
      <c r="T522" s="9">
        <f t="shared" si="186"/>
        <v>0</v>
      </c>
      <c r="U522" s="9">
        <f t="shared" si="187"/>
        <v>0</v>
      </c>
      <c r="V522" s="1">
        <f t="shared" si="188"/>
        <v>8458.3761562174041</v>
      </c>
    </row>
    <row r="523" spans="1:22">
      <c r="A523" s="105">
        <v>5.2999999999999998E-4</v>
      </c>
      <c r="B523" s="7">
        <f t="shared" si="176"/>
        <v>5.2999999999999998E-4</v>
      </c>
      <c r="C523"/>
      <c r="D523"/>
      <c r="E523"/>
      <c r="F523" s="26">
        <f t="shared" si="177"/>
        <v>0</v>
      </c>
      <c r="G523" s="26">
        <f t="shared" si="178"/>
        <v>0</v>
      </c>
      <c r="H523" s="8">
        <f t="shared" si="179"/>
        <v>0</v>
      </c>
      <c r="I523" s="8">
        <f t="shared" si="180"/>
        <v>0</v>
      </c>
      <c r="J523" s="8">
        <f t="shared" si="181"/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8">
        <f t="shared" si="182"/>
        <v>0</v>
      </c>
      <c r="Q523" s="9">
        <f t="shared" si="183"/>
        <v>0</v>
      </c>
      <c r="R523" s="7">
        <f t="shared" si="184"/>
        <v>0</v>
      </c>
      <c r="S523" s="8">
        <f t="shared" si="185"/>
        <v>0</v>
      </c>
      <c r="T523" s="9">
        <f t="shared" si="186"/>
        <v>0</v>
      </c>
      <c r="U523" s="9">
        <f t="shared" si="187"/>
        <v>0</v>
      </c>
      <c r="V523" s="1">
        <f t="shared" si="188"/>
        <v>0</v>
      </c>
    </row>
    <row r="524" spans="1:22">
      <c r="A524" s="105">
        <v>5.31E-4</v>
      </c>
      <c r="B524" s="7">
        <f t="shared" si="176"/>
        <v>5.31E-4</v>
      </c>
      <c r="C524"/>
      <c r="D524"/>
      <c r="E524"/>
      <c r="F524" s="26">
        <f t="shared" si="177"/>
        <v>0</v>
      </c>
      <c r="G524" s="26">
        <f t="shared" si="178"/>
        <v>0</v>
      </c>
      <c r="H524" s="8">
        <f t="shared" si="179"/>
        <v>0</v>
      </c>
      <c r="I524" s="8">
        <f t="shared" si="180"/>
        <v>0</v>
      </c>
      <c r="J524" s="8">
        <f t="shared" si="181"/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8">
        <f t="shared" si="182"/>
        <v>0</v>
      </c>
      <c r="Q524" s="9">
        <f t="shared" si="183"/>
        <v>0</v>
      </c>
      <c r="R524" s="7">
        <f t="shared" si="184"/>
        <v>0</v>
      </c>
      <c r="S524" s="8">
        <f t="shared" si="185"/>
        <v>0</v>
      </c>
      <c r="T524" s="9">
        <f t="shared" si="186"/>
        <v>0</v>
      </c>
      <c r="U524" s="9">
        <f t="shared" si="187"/>
        <v>0</v>
      </c>
      <c r="V524" s="1">
        <f t="shared" si="188"/>
        <v>0</v>
      </c>
    </row>
    <row r="525" spans="1:22">
      <c r="A525" s="105">
        <v>5.3200000000000003E-4</v>
      </c>
      <c r="B525" s="7">
        <f t="shared" si="176"/>
        <v>7599.2618431722667</v>
      </c>
      <c r="C525" t="s">
        <v>402</v>
      </c>
      <c r="D525" t="s">
        <v>378</v>
      </c>
      <c r="E525" t="s">
        <v>315</v>
      </c>
      <c r="F525" s="26">
        <f t="shared" si="177"/>
        <v>1</v>
      </c>
      <c r="G525" s="26">
        <f t="shared" si="178"/>
        <v>1</v>
      </c>
      <c r="H525" s="8">
        <f t="shared" si="179"/>
        <v>0</v>
      </c>
      <c r="I525" s="8">
        <f t="shared" si="180"/>
        <v>0</v>
      </c>
      <c r="J525" s="8">
        <f t="shared" si="181"/>
        <v>7599.2613111722667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8">
        <f t="shared" si="182"/>
        <v>0</v>
      </c>
      <c r="Q525" s="9">
        <f t="shared" si="183"/>
        <v>0</v>
      </c>
      <c r="R525" s="7">
        <f t="shared" si="184"/>
        <v>0</v>
      </c>
      <c r="S525" s="8">
        <f t="shared" si="185"/>
        <v>7599.2613111722667</v>
      </c>
      <c r="T525" s="9">
        <f t="shared" si="186"/>
        <v>0</v>
      </c>
      <c r="U525" s="9">
        <f t="shared" si="187"/>
        <v>0</v>
      </c>
      <c r="V525" s="1">
        <f t="shared" si="188"/>
        <v>7599.2613111722667</v>
      </c>
    </row>
    <row r="526" spans="1:22">
      <c r="A526" s="105">
        <v>5.3300000000000005E-4</v>
      </c>
      <c r="B526" s="7">
        <f t="shared" si="176"/>
        <v>6875.5226716797069</v>
      </c>
      <c r="C526" t="s">
        <v>403</v>
      </c>
      <c r="D526" t="s">
        <v>378</v>
      </c>
      <c r="E526" t="s">
        <v>202</v>
      </c>
      <c r="F526" s="26">
        <f t="shared" si="177"/>
        <v>1</v>
      </c>
      <c r="G526" s="26">
        <f t="shared" si="178"/>
        <v>1</v>
      </c>
      <c r="H526" s="8">
        <f t="shared" si="179"/>
        <v>0</v>
      </c>
      <c r="I526" s="8">
        <f t="shared" si="180"/>
        <v>0</v>
      </c>
      <c r="J526" s="8">
        <f t="shared" si="181"/>
        <v>6875.5221386797066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8">
        <f t="shared" si="182"/>
        <v>0</v>
      </c>
      <c r="Q526" s="9">
        <f t="shared" si="183"/>
        <v>0</v>
      </c>
      <c r="R526" s="7">
        <f t="shared" si="184"/>
        <v>0</v>
      </c>
      <c r="S526" s="8">
        <f t="shared" si="185"/>
        <v>6875.5221386797066</v>
      </c>
      <c r="T526" s="9">
        <f t="shared" si="186"/>
        <v>0</v>
      </c>
      <c r="U526" s="9">
        <f t="shared" si="187"/>
        <v>0</v>
      </c>
      <c r="V526" s="1">
        <f t="shared" si="188"/>
        <v>6875.5221386797066</v>
      </c>
    </row>
    <row r="527" spans="1:22">
      <c r="A527" s="105">
        <v>5.3399999999999997E-4</v>
      </c>
      <c r="B527" s="7">
        <f t="shared" ref="B527:B558" si="189">V527+A527</f>
        <v>18148.337199222828</v>
      </c>
      <c r="C527" t="s">
        <v>404</v>
      </c>
      <c r="D527" t="s">
        <v>378</v>
      </c>
      <c r="E527" t="s">
        <v>128</v>
      </c>
      <c r="F527" s="26">
        <f t="shared" ref="F527:F558" si="190">COUNTIF(H527:O527,"&gt;1")</f>
        <v>2</v>
      </c>
      <c r="G527" s="26">
        <f t="shared" si="178"/>
        <v>2</v>
      </c>
      <c r="H527" s="8">
        <f t="shared" si="179"/>
        <v>7704.1742286751669</v>
      </c>
      <c r="I527" s="8">
        <f t="shared" si="180"/>
        <v>0</v>
      </c>
      <c r="J527" s="8">
        <f t="shared" si="181"/>
        <v>10444.162436547664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8">
        <f t="shared" ref="P527:P558" si="191">LARGE(H527:J527,2)</f>
        <v>7704.1742286751669</v>
      </c>
      <c r="Q527" s="9">
        <f t="shared" ref="Q527:Q558" si="192">LARGE(K527:O527,3)</f>
        <v>0</v>
      </c>
      <c r="R527" s="7">
        <f t="shared" ref="R527:R558" si="193">LARGE(P527:Q527,1)</f>
        <v>7704.1742286751669</v>
      </c>
      <c r="S527" s="8">
        <f t="shared" ref="S527:S558" si="194">LARGE(H527:J527,1)</f>
        <v>10444.162436547664</v>
      </c>
      <c r="T527" s="9">
        <f t="shared" ref="T527:T558" si="195">LARGE(K527:O527,1)</f>
        <v>0</v>
      </c>
      <c r="U527" s="9">
        <f t="shared" ref="U527:U558" si="196">LARGE(K527:O527,2)</f>
        <v>0</v>
      </c>
      <c r="V527" s="1">
        <f t="shared" si="188"/>
        <v>18148.336665222829</v>
      </c>
    </row>
    <row r="528" spans="1:22">
      <c r="A528" s="105">
        <v>5.3499999999999999E-4</v>
      </c>
      <c r="B528" s="7">
        <f t="shared" si="189"/>
        <v>5908.1125235136997</v>
      </c>
      <c r="C528" t="s">
        <v>405</v>
      </c>
      <c r="D528" t="s">
        <v>378</v>
      </c>
      <c r="E528" t="s">
        <v>315</v>
      </c>
      <c r="F528" s="26">
        <f t="shared" si="190"/>
        <v>1</v>
      </c>
      <c r="G528" s="26">
        <f t="shared" si="178"/>
        <v>1</v>
      </c>
      <c r="H528" s="8">
        <f t="shared" si="179"/>
        <v>0</v>
      </c>
      <c r="I528" s="8">
        <f t="shared" si="180"/>
        <v>0</v>
      </c>
      <c r="J528" s="8">
        <f t="shared" si="181"/>
        <v>5908.1119885136995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8">
        <f t="shared" si="191"/>
        <v>0</v>
      </c>
      <c r="Q528" s="9">
        <f t="shared" si="192"/>
        <v>0</v>
      </c>
      <c r="R528" s="7">
        <f t="shared" si="193"/>
        <v>0</v>
      </c>
      <c r="S528" s="8">
        <f t="shared" si="194"/>
        <v>5908.1119885136995</v>
      </c>
      <c r="T528" s="9">
        <f t="shared" si="195"/>
        <v>0</v>
      </c>
      <c r="U528" s="9">
        <f t="shared" si="196"/>
        <v>0</v>
      </c>
      <c r="V528" s="1">
        <f t="shared" si="188"/>
        <v>5908.1119885136995</v>
      </c>
    </row>
    <row r="529" spans="1:22">
      <c r="A529" s="105">
        <v>5.3600000000000002E-4</v>
      </c>
      <c r="B529" s="7">
        <f t="shared" si="189"/>
        <v>10000.000536</v>
      </c>
      <c r="C529" t="s">
        <v>406</v>
      </c>
      <c r="D529" t="s">
        <v>378</v>
      </c>
      <c r="E529" t="s">
        <v>388</v>
      </c>
      <c r="F529" s="26">
        <f t="shared" si="190"/>
        <v>1</v>
      </c>
      <c r="G529" s="26">
        <f t="shared" si="178"/>
        <v>1</v>
      </c>
      <c r="H529" s="8">
        <f t="shared" si="179"/>
        <v>0</v>
      </c>
      <c r="I529" s="8">
        <f t="shared" si="180"/>
        <v>10000</v>
      </c>
      <c r="J529" s="8">
        <f t="shared" si="181"/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8">
        <f t="shared" si="191"/>
        <v>0</v>
      </c>
      <c r="Q529" s="9">
        <f t="shared" si="192"/>
        <v>0</v>
      </c>
      <c r="R529" s="7">
        <f t="shared" si="193"/>
        <v>0</v>
      </c>
      <c r="S529" s="8">
        <f t="shared" si="194"/>
        <v>10000</v>
      </c>
      <c r="T529" s="9">
        <f t="shared" si="195"/>
        <v>0</v>
      </c>
      <c r="U529" s="9">
        <f t="shared" si="196"/>
        <v>0</v>
      </c>
      <c r="V529" s="1">
        <f t="shared" si="188"/>
        <v>10000</v>
      </c>
    </row>
    <row r="530" spans="1:22">
      <c r="A530" s="105">
        <v>5.3700000000000004E-4</v>
      </c>
      <c r="B530" s="7">
        <f t="shared" si="189"/>
        <v>5.3700000000000004E-4</v>
      </c>
      <c r="C530"/>
      <c r="D530"/>
      <c r="E530"/>
      <c r="F530" s="26">
        <f t="shared" si="190"/>
        <v>0</v>
      </c>
      <c r="G530" s="26">
        <f t="shared" si="178"/>
        <v>0</v>
      </c>
      <c r="H530" s="8">
        <f t="shared" si="179"/>
        <v>0</v>
      </c>
      <c r="I530" s="8">
        <f t="shared" si="180"/>
        <v>0</v>
      </c>
      <c r="J530" s="8">
        <f t="shared" si="181"/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8">
        <f t="shared" si="191"/>
        <v>0</v>
      </c>
      <c r="Q530" s="9">
        <f t="shared" si="192"/>
        <v>0</v>
      </c>
      <c r="R530" s="7">
        <f t="shared" si="193"/>
        <v>0</v>
      </c>
      <c r="S530" s="8">
        <f t="shared" si="194"/>
        <v>0</v>
      </c>
      <c r="T530" s="9">
        <f t="shared" si="195"/>
        <v>0</v>
      </c>
      <c r="U530" s="9">
        <f t="shared" si="196"/>
        <v>0</v>
      </c>
      <c r="V530" s="1">
        <f t="shared" si="188"/>
        <v>0</v>
      </c>
    </row>
    <row r="531" spans="1:22">
      <c r="A531" s="105">
        <v>5.3799999999999996E-4</v>
      </c>
      <c r="B531" s="7">
        <f t="shared" si="189"/>
        <v>14525.483894349971</v>
      </c>
      <c r="C531" t="s">
        <v>408</v>
      </c>
      <c r="D531" t="s">
        <v>378</v>
      </c>
      <c r="E531" t="s">
        <v>121</v>
      </c>
      <c r="F531" s="26">
        <f t="shared" si="190"/>
        <v>2</v>
      </c>
      <c r="G531" s="26">
        <f t="shared" si="178"/>
        <v>2</v>
      </c>
      <c r="H531" s="8">
        <f t="shared" si="179"/>
        <v>6393.0722891566875</v>
      </c>
      <c r="I531" s="8">
        <f t="shared" si="180"/>
        <v>0</v>
      </c>
      <c r="J531" s="8">
        <f t="shared" si="181"/>
        <v>8132.4110671932831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8">
        <f t="shared" si="191"/>
        <v>6393.0722891566875</v>
      </c>
      <c r="Q531" s="9">
        <f t="shared" si="192"/>
        <v>0</v>
      </c>
      <c r="R531" s="7">
        <f t="shared" si="193"/>
        <v>6393.0722891566875</v>
      </c>
      <c r="S531" s="8">
        <f t="shared" si="194"/>
        <v>8132.4110671932831</v>
      </c>
      <c r="T531" s="9">
        <f t="shared" si="195"/>
        <v>0</v>
      </c>
      <c r="U531" s="9">
        <f t="shared" si="196"/>
        <v>0</v>
      </c>
      <c r="V531" s="1">
        <f t="shared" si="188"/>
        <v>14525.483356349971</v>
      </c>
    </row>
    <row r="532" spans="1:22">
      <c r="A532" s="105">
        <v>5.3899999999999998E-4</v>
      </c>
      <c r="B532" s="7">
        <f t="shared" si="189"/>
        <v>10000.000539000001</v>
      </c>
      <c r="C532" t="s">
        <v>409</v>
      </c>
      <c r="D532" t="s">
        <v>378</v>
      </c>
      <c r="E532" t="s">
        <v>307</v>
      </c>
      <c r="F532" s="26">
        <f t="shared" si="190"/>
        <v>1</v>
      </c>
      <c r="G532" s="26">
        <f t="shared" si="178"/>
        <v>1</v>
      </c>
      <c r="H532" s="8">
        <f t="shared" si="179"/>
        <v>10000</v>
      </c>
      <c r="I532" s="8">
        <f t="shared" si="180"/>
        <v>0</v>
      </c>
      <c r="J532" s="8">
        <f t="shared" si="181"/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8">
        <f t="shared" si="191"/>
        <v>0</v>
      </c>
      <c r="Q532" s="9">
        <f t="shared" si="192"/>
        <v>0</v>
      </c>
      <c r="R532" s="7">
        <f t="shared" si="193"/>
        <v>0</v>
      </c>
      <c r="S532" s="8">
        <f t="shared" si="194"/>
        <v>10000</v>
      </c>
      <c r="T532" s="9">
        <f t="shared" si="195"/>
        <v>0</v>
      </c>
      <c r="U532" s="9">
        <f t="shared" si="196"/>
        <v>0</v>
      </c>
      <c r="V532" s="1">
        <f t="shared" si="188"/>
        <v>10000</v>
      </c>
    </row>
    <row r="533" spans="1:22">
      <c r="A533" s="105">
        <v>5.4000000000000001E-4</v>
      </c>
      <c r="B533" s="7">
        <f t="shared" si="189"/>
        <v>5.4000000000000001E-4</v>
      </c>
      <c r="C533"/>
      <c r="D533"/>
      <c r="E533"/>
      <c r="F533" s="26">
        <f t="shared" si="190"/>
        <v>0</v>
      </c>
      <c r="G533" s="26">
        <f t="shared" si="178"/>
        <v>0</v>
      </c>
      <c r="H533" s="8">
        <f t="shared" si="179"/>
        <v>0</v>
      </c>
      <c r="I533" s="8">
        <f t="shared" si="180"/>
        <v>0</v>
      </c>
      <c r="J533" s="8">
        <f t="shared" si="181"/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8">
        <f t="shared" si="191"/>
        <v>0</v>
      </c>
      <c r="Q533" s="9">
        <f t="shared" si="192"/>
        <v>0</v>
      </c>
      <c r="R533" s="7">
        <f t="shared" si="193"/>
        <v>0</v>
      </c>
      <c r="S533" s="8">
        <f t="shared" si="194"/>
        <v>0</v>
      </c>
      <c r="T533" s="9">
        <f t="shared" si="195"/>
        <v>0</v>
      </c>
      <c r="U533" s="9">
        <f t="shared" si="196"/>
        <v>0</v>
      </c>
      <c r="V533" s="1">
        <f t="shared" si="188"/>
        <v>0</v>
      </c>
    </row>
    <row r="534" spans="1:22">
      <c r="A534" s="105">
        <v>5.4100000000000003E-4</v>
      </c>
      <c r="B534" s="7">
        <f t="shared" si="189"/>
        <v>5.4100000000000003E-4</v>
      </c>
      <c r="C534"/>
      <c r="D534"/>
      <c r="E534"/>
      <c r="F534" s="26">
        <f t="shared" si="190"/>
        <v>0</v>
      </c>
      <c r="G534" s="26">
        <f t="shared" si="178"/>
        <v>0</v>
      </c>
      <c r="H534" s="8">
        <f t="shared" si="179"/>
        <v>0</v>
      </c>
      <c r="I534" s="8">
        <f t="shared" si="180"/>
        <v>0</v>
      </c>
      <c r="J534" s="8">
        <f t="shared" si="181"/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8">
        <f t="shared" si="191"/>
        <v>0</v>
      </c>
      <c r="Q534" s="9">
        <f t="shared" si="192"/>
        <v>0</v>
      </c>
      <c r="R534" s="7">
        <f t="shared" si="193"/>
        <v>0</v>
      </c>
      <c r="S534" s="8">
        <f t="shared" si="194"/>
        <v>0</v>
      </c>
      <c r="T534" s="9">
        <f t="shared" si="195"/>
        <v>0</v>
      </c>
      <c r="U534" s="9">
        <f t="shared" si="196"/>
        <v>0</v>
      </c>
      <c r="V534" s="1">
        <f t="shared" si="188"/>
        <v>0</v>
      </c>
    </row>
    <row r="535" spans="1:22">
      <c r="A535" s="105">
        <v>5.4200000000000006E-4</v>
      </c>
      <c r="B535" s="7">
        <f t="shared" si="189"/>
        <v>9781.7720439255481</v>
      </c>
      <c r="C535" t="s">
        <v>411</v>
      </c>
      <c r="D535" t="s">
        <v>378</v>
      </c>
      <c r="E535" t="s">
        <v>124</v>
      </c>
      <c r="F535" s="26">
        <f t="shared" si="190"/>
        <v>1</v>
      </c>
      <c r="G535" s="26">
        <f t="shared" si="178"/>
        <v>1</v>
      </c>
      <c r="H535" s="8">
        <f t="shared" si="179"/>
        <v>0</v>
      </c>
      <c r="I535" s="8">
        <f t="shared" si="180"/>
        <v>9781.7715019255484</v>
      </c>
      <c r="J535" s="8">
        <f t="shared" si="181"/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8">
        <f t="shared" si="191"/>
        <v>0</v>
      </c>
      <c r="Q535" s="9">
        <f t="shared" si="192"/>
        <v>0</v>
      </c>
      <c r="R535" s="7">
        <f t="shared" si="193"/>
        <v>0</v>
      </c>
      <c r="S535" s="8">
        <f t="shared" si="194"/>
        <v>9781.7715019255484</v>
      </c>
      <c r="T535" s="9">
        <f t="shared" si="195"/>
        <v>0</v>
      </c>
      <c r="U535" s="9">
        <f t="shared" si="196"/>
        <v>0</v>
      </c>
      <c r="V535" s="1">
        <f t="shared" si="188"/>
        <v>9781.7715019255484</v>
      </c>
    </row>
    <row r="536" spans="1:22">
      <c r="A536" s="105">
        <v>5.4299999999999997E-4</v>
      </c>
      <c r="B536" s="7">
        <f t="shared" si="189"/>
        <v>6335.8214385224401</v>
      </c>
      <c r="C536" t="s">
        <v>58</v>
      </c>
      <c r="D536" t="s">
        <v>378</v>
      </c>
      <c r="E536" t="s">
        <v>118</v>
      </c>
      <c r="F536" s="26">
        <f t="shared" si="190"/>
        <v>1</v>
      </c>
      <c r="G536" s="26">
        <f t="shared" si="178"/>
        <v>1</v>
      </c>
      <c r="H536" s="8">
        <f t="shared" si="179"/>
        <v>6335.82089552244</v>
      </c>
      <c r="I536" s="8">
        <f t="shared" si="180"/>
        <v>0</v>
      </c>
      <c r="J536" s="8">
        <f t="shared" si="181"/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8">
        <f t="shared" si="191"/>
        <v>0</v>
      </c>
      <c r="Q536" s="9">
        <f t="shared" si="192"/>
        <v>0</v>
      </c>
      <c r="R536" s="7">
        <f t="shared" si="193"/>
        <v>0</v>
      </c>
      <c r="S536" s="8">
        <f t="shared" si="194"/>
        <v>6335.82089552244</v>
      </c>
      <c r="T536" s="9">
        <f t="shared" si="195"/>
        <v>0</v>
      </c>
      <c r="U536" s="9">
        <f t="shared" si="196"/>
        <v>0</v>
      </c>
      <c r="V536" s="1">
        <f t="shared" si="188"/>
        <v>6335.82089552244</v>
      </c>
    </row>
    <row r="537" spans="1:22">
      <c r="A537" s="105">
        <v>5.44E-4</v>
      </c>
      <c r="B537" s="7">
        <f t="shared" si="189"/>
        <v>8918.0677708908261</v>
      </c>
      <c r="C537" t="s">
        <v>412</v>
      </c>
      <c r="D537" t="s">
        <v>378</v>
      </c>
      <c r="E537" t="s">
        <v>151</v>
      </c>
      <c r="F537" s="26">
        <f t="shared" si="190"/>
        <v>1</v>
      </c>
      <c r="G537" s="26">
        <f t="shared" si="178"/>
        <v>1</v>
      </c>
      <c r="H537" s="8">
        <f t="shared" si="179"/>
        <v>8918.0672268908256</v>
      </c>
      <c r="I537" s="8">
        <f t="shared" si="180"/>
        <v>0</v>
      </c>
      <c r="J537" s="8">
        <f t="shared" si="181"/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8">
        <f t="shared" si="191"/>
        <v>0</v>
      </c>
      <c r="Q537" s="9">
        <f t="shared" si="192"/>
        <v>0</v>
      </c>
      <c r="R537" s="7">
        <f t="shared" si="193"/>
        <v>0</v>
      </c>
      <c r="S537" s="8">
        <f t="shared" si="194"/>
        <v>8918.0672268908256</v>
      </c>
      <c r="T537" s="9">
        <f t="shared" si="195"/>
        <v>0</v>
      </c>
      <c r="U537" s="9">
        <f t="shared" si="196"/>
        <v>0</v>
      </c>
      <c r="V537" s="1">
        <f t="shared" si="188"/>
        <v>8918.0672268908256</v>
      </c>
    </row>
    <row r="538" spans="1:22">
      <c r="A538" s="105">
        <v>5.4500000000000002E-4</v>
      </c>
      <c r="B538" s="7">
        <f t="shared" si="189"/>
        <v>5.4500000000000002E-4</v>
      </c>
      <c r="C538"/>
      <c r="D538"/>
      <c r="E538"/>
      <c r="F538" s="26">
        <f t="shared" si="190"/>
        <v>0</v>
      </c>
      <c r="G538" s="26">
        <f t="shared" si="178"/>
        <v>0</v>
      </c>
      <c r="H538" s="8">
        <f t="shared" si="179"/>
        <v>0</v>
      </c>
      <c r="I538" s="8">
        <f t="shared" si="180"/>
        <v>0</v>
      </c>
      <c r="J538" s="8">
        <f t="shared" si="181"/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8">
        <f t="shared" si="191"/>
        <v>0</v>
      </c>
      <c r="Q538" s="9">
        <f t="shared" si="192"/>
        <v>0</v>
      </c>
      <c r="R538" s="7">
        <f t="shared" si="193"/>
        <v>0</v>
      </c>
      <c r="S538" s="8">
        <f t="shared" si="194"/>
        <v>0</v>
      </c>
      <c r="T538" s="9">
        <f t="shared" si="195"/>
        <v>0</v>
      </c>
      <c r="U538" s="9">
        <f t="shared" si="196"/>
        <v>0</v>
      </c>
      <c r="V538" s="1">
        <f t="shared" si="188"/>
        <v>0</v>
      </c>
    </row>
    <row r="539" spans="1:22">
      <c r="A539" s="105">
        <v>5.4600000000000004E-4</v>
      </c>
      <c r="B539" s="7">
        <f t="shared" si="189"/>
        <v>8619.2898861016274</v>
      </c>
      <c r="C539" t="s">
        <v>84</v>
      </c>
      <c r="D539" t="s">
        <v>378</v>
      </c>
      <c r="E539" t="s">
        <v>118</v>
      </c>
      <c r="F539" s="26">
        <f t="shared" si="190"/>
        <v>1</v>
      </c>
      <c r="G539" s="26">
        <f t="shared" si="178"/>
        <v>1</v>
      </c>
      <c r="H539" s="8">
        <f t="shared" si="179"/>
        <v>8619.2893401016281</v>
      </c>
      <c r="I539" s="8">
        <f t="shared" si="180"/>
        <v>0</v>
      </c>
      <c r="J539" s="8">
        <f t="shared" si="181"/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8">
        <f t="shared" si="191"/>
        <v>0</v>
      </c>
      <c r="Q539" s="9">
        <f t="shared" si="192"/>
        <v>0</v>
      </c>
      <c r="R539" s="7">
        <f t="shared" si="193"/>
        <v>0</v>
      </c>
      <c r="S539" s="8">
        <f t="shared" si="194"/>
        <v>8619.2893401016281</v>
      </c>
      <c r="T539" s="9">
        <f t="shared" si="195"/>
        <v>0</v>
      </c>
      <c r="U539" s="9">
        <f t="shared" si="196"/>
        <v>0</v>
      </c>
      <c r="V539" s="1">
        <f t="shared" si="188"/>
        <v>8619.2893401016281</v>
      </c>
    </row>
    <row r="540" spans="1:22">
      <c r="A540" s="105">
        <v>5.4699999999999996E-4</v>
      </c>
      <c r="B540" s="7">
        <f t="shared" si="189"/>
        <v>6360.1241946041991</v>
      </c>
      <c r="C540" t="s">
        <v>414</v>
      </c>
      <c r="D540" t="s">
        <v>378</v>
      </c>
      <c r="E540" t="s">
        <v>415</v>
      </c>
      <c r="F540" s="26">
        <f t="shared" si="190"/>
        <v>1</v>
      </c>
      <c r="G540" s="26">
        <f t="shared" si="178"/>
        <v>1</v>
      </c>
      <c r="H540" s="8">
        <f t="shared" si="179"/>
        <v>0</v>
      </c>
      <c r="I540" s="8">
        <f t="shared" si="180"/>
        <v>0</v>
      </c>
      <c r="J540" s="8">
        <f t="shared" si="181"/>
        <v>6360.1236476041995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8">
        <f t="shared" si="191"/>
        <v>0</v>
      </c>
      <c r="Q540" s="9">
        <f t="shared" si="192"/>
        <v>0</v>
      </c>
      <c r="R540" s="7">
        <f t="shared" si="193"/>
        <v>0</v>
      </c>
      <c r="S540" s="8">
        <f t="shared" si="194"/>
        <v>6360.1236476041995</v>
      </c>
      <c r="T540" s="9">
        <f t="shared" si="195"/>
        <v>0</v>
      </c>
      <c r="U540" s="9">
        <f t="shared" si="196"/>
        <v>0</v>
      </c>
      <c r="V540" s="1">
        <f t="shared" si="188"/>
        <v>6360.1236476041995</v>
      </c>
    </row>
    <row r="541" spans="1:22">
      <c r="A541" s="105">
        <v>5.4799999999999998E-4</v>
      </c>
      <c r="B541" s="7">
        <f t="shared" si="189"/>
        <v>19429.71383974257</v>
      </c>
      <c r="C541" t="s">
        <v>416</v>
      </c>
      <c r="D541" t="s">
        <v>378</v>
      </c>
      <c r="E541" t="s">
        <v>124</v>
      </c>
      <c r="F541" s="26">
        <f t="shared" si="190"/>
        <v>2</v>
      </c>
      <c r="G541" s="26">
        <f t="shared" si="178"/>
        <v>2</v>
      </c>
      <c r="H541" s="8">
        <f t="shared" si="179"/>
        <v>0</v>
      </c>
      <c r="I541" s="8">
        <f t="shared" si="180"/>
        <v>9596.977329974814</v>
      </c>
      <c r="J541" s="8">
        <f t="shared" si="181"/>
        <v>9832.7359617677539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8">
        <f t="shared" si="191"/>
        <v>9596.977329974814</v>
      </c>
      <c r="Q541" s="9">
        <f t="shared" si="192"/>
        <v>0</v>
      </c>
      <c r="R541" s="7">
        <f t="shared" si="193"/>
        <v>9596.977329974814</v>
      </c>
      <c r="S541" s="8">
        <f t="shared" si="194"/>
        <v>9832.7359617677539</v>
      </c>
      <c r="T541" s="9">
        <f t="shared" si="195"/>
        <v>0</v>
      </c>
      <c r="U541" s="9">
        <f t="shared" si="196"/>
        <v>0</v>
      </c>
      <c r="V541" s="1">
        <f t="shared" si="188"/>
        <v>19429.71329174257</v>
      </c>
    </row>
    <row r="542" spans="1:22">
      <c r="A542" s="105">
        <v>5.4900000000000001E-4</v>
      </c>
      <c r="B542" s="7">
        <f t="shared" si="189"/>
        <v>6748.8081801606286</v>
      </c>
      <c r="C542" t="s">
        <v>67</v>
      </c>
      <c r="D542" t="s">
        <v>378</v>
      </c>
      <c r="E542" t="s">
        <v>118</v>
      </c>
      <c r="F542" s="26">
        <f t="shared" si="190"/>
        <v>1</v>
      </c>
      <c r="G542" s="26">
        <f t="shared" si="178"/>
        <v>1</v>
      </c>
      <c r="H542" s="8">
        <f t="shared" si="179"/>
        <v>6748.8076311606283</v>
      </c>
      <c r="I542" s="8">
        <f t="shared" si="180"/>
        <v>0</v>
      </c>
      <c r="J542" s="8">
        <f t="shared" si="181"/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8">
        <f t="shared" si="191"/>
        <v>0</v>
      </c>
      <c r="Q542" s="9">
        <f t="shared" si="192"/>
        <v>0</v>
      </c>
      <c r="R542" s="7">
        <f t="shared" si="193"/>
        <v>0</v>
      </c>
      <c r="S542" s="8">
        <f t="shared" si="194"/>
        <v>6748.8076311606283</v>
      </c>
      <c r="T542" s="9">
        <f t="shared" si="195"/>
        <v>0</v>
      </c>
      <c r="U542" s="9">
        <f t="shared" si="196"/>
        <v>0</v>
      </c>
      <c r="V542" s="1">
        <f t="shared" si="188"/>
        <v>6748.8076311606283</v>
      </c>
    </row>
    <row r="543" spans="1:22">
      <c r="A543" s="105">
        <v>5.5000000000000003E-4</v>
      </c>
      <c r="B543" s="7">
        <f t="shared" si="189"/>
        <v>7635.2710910821697</v>
      </c>
      <c r="C543" t="s">
        <v>417</v>
      </c>
      <c r="D543" t="s">
        <v>378</v>
      </c>
      <c r="E543" t="s">
        <v>269</v>
      </c>
      <c r="F543" s="26">
        <f t="shared" si="190"/>
        <v>1</v>
      </c>
      <c r="G543" s="26">
        <f t="shared" si="178"/>
        <v>1</v>
      </c>
      <c r="H543" s="8">
        <f t="shared" si="179"/>
        <v>0</v>
      </c>
      <c r="I543" s="8">
        <f t="shared" si="180"/>
        <v>7635.27054108217</v>
      </c>
      <c r="J543" s="8">
        <f t="shared" si="181"/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8">
        <f t="shared" si="191"/>
        <v>0</v>
      </c>
      <c r="Q543" s="9">
        <f t="shared" si="192"/>
        <v>0</v>
      </c>
      <c r="R543" s="7">
        <f t="shared" si="193"/>
        <v>0</v>
      </c>
      <c r="S543" s="8">
        <f t="shared" si="194"/>
        <v>7635.27054108217</v>
      </c>
      <c r="T543" s="9">
        <f t="shared" si="195"/>
        <v>0</v>
      </c>
      <c r="U543" s="9">
        <f t="shared" si="196"/>
        <v>0</v>
      </c>
      <c r="V543" s="1">
        <f t="shared" si="188"/>
        <v>7635.27054108217</v>
      </c>
    </row>
    <row r="544" spans="1:22">
      <c r="A544" s="105">
        <v>5.5099999999999995E-4</v>
      </c>
      <c r="B544" s="7">
        <f t="shared" si="189"/>
        <v>8954.1721138672237</v>
      </c>
      <c r="C544" t="s">
        <v>418</v>
      </c>
      <c r="D544" t="s">
        <v>378</v>
      </c>
      <c r="E544" t="s">
        <v>419</v>
      </c>
      <c r="F544" s="26">
        <f t="shared" si="190"/>
        <v>1</v>
      </c>
      <c r="G544" s="26">
        <f t="shared" si="178"/>
        <v>1</v>
      </c>
      <c r="H544" s="8">
        <f t="shared" si="179"/>
        <v>0</v>
      </c>
      <c r="I544" s="8">
        <f t="shared" si="180"/>
        <v>8954.1715628672246</v>
      </c>
      <c r="J544" s="8">
        <f t="shared" si="181"/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8">
        <f t="shared" si="191"/>
        <v>0</v>
      </c>
      <c r="Q544" s="9">
        <f t="shared" si="192"/>
        <v>0</v>
      </c>
      <c r="R544" s="7">
        <f t="shared" si="193"/>
        <v>0</v>
      </c>
      <c r="S544" s="8">
        <f t="shared" si="194"/>
        <v>8954.1715628672246</v>
      </c>
      <c r="T544" s="9">
        <f t="shared" si="195"/>
        <v>0</v>
      </c>
      <c r="U544" s="9">
        <f t="shared" si="196"/>
        <v>0</v>
      </c>
      <c r="V544" s="1">
        <f t="shared" si="188"/>
        <v>8954.1715628672246</v>
      </c>
    </row>
    <row r="545" spans="1:22">
      <c r="A545" s="105">
        <v>5.5199999999999997E-4</v>
      </c>
      <c r="B545" s="7">
        <f t="shared" si="189"/>
        <v>5.5199999999999997E-4</v>
      </c>
      <c r="C545"/>
      <c r="D545"/>
      <c r="E545"/>
      <c r="F545" s="26">
        <f t="shared" si="190"/>
        <v>0</v>
      </c>
      <c r="G545" s="26">
        <f t="shared" si="178"/>
        <v>0</v>
      </c>
      <c r="H545" s="8">
        <f t="shared" si="179"/>
        <v>0</v>
      </c>
      <c r="I545" s="8">
        <f t="shared" si="180"/>
        <v>0</v>
      </c>
      <c r="J545" s="8">
        <f t="shared" si="181"/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8">
        <f t="shared" si="191"/>
        <v>0</v>
      </c>
      <c r="Q545" s="9">
        <f t="shared" si="192"/>
        <v>0</v>
      </c>
      <c r="R545" s="7">
        <f t="shared" si="193"/>
        <v>0</v>
      </c>
      <c r="S545" s="8">
        <f t="shared" si="194"/>
        <v>0</v>
      </c>
      <c r="T545" s="9">
        <f t="shared" si="195"/>
        <v>0</v>
      </c>
      <c r="U545" s="9">
        <f t="shared" si="196"/>
        <v>0</v>
      </c>
      <c r="V545" s="1">
        <f t="shared" si="188"/>
        <v>0</v>
      </c>
    </row>
    <row r="546" spans="1:22">
      <c r="A546" s="105">
        <v>5.53E-4</v>
      </c>
      <c r="B546" s="7">
        <f t="shared" si="189"/>
        <v>5.53E-4</v>
      </c>
      <c r="C546"/>
      <c r="D546"/>
      <c r="E546"/>
      <c r="F546" s="26">
        <f t="shared" si="190"/>
        <v>0</v>
      </c>
      <c r="G546" s="26">
        <f t="shared" si="178"/>
        <v>0</v>
      </c>
      <c r="H546" s="8">
        <f>IF(ISERROR(VLOOKUP(#REF!,Aqua2,5,FALSE)),0,(VLOOKUP(#REF!,Aqua2,5,FALSE)))</f>
        <v>0</v>
      </c>
      <c r="I546" s="8">
        <f>IF(ISERROR(VLOOKUP(#REF!,Aqua3,5,FALSE)),0,(VLOOKUP(#REF!,Aqua3,5,FALSE)))</f>
        <v>0</v>
      </c>
      <c r="J546" s="8">
        <f>IF(ISERROR(VLOOKUP(#REF!,Aqua4,5,FALSE)),0,(VLOOKUP(#REF!,Aqua4,5,FALSE)))</f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8">
        <f t="shared" si="191"/>
        <v>0</v>
      </c>
      <c r="Q546" s="9">
        <f t="shared" si="192"/>
        <v>0</v>
      </c>
      <c r="R546" s="7">
        <f t="shared" si="193"/>
        <v>0</v>
      </c>
      <c r="S546" s="8">
        <f t="shared" si="194"/>
        <v>0</v>
      </c>
      <c r="T546" s="9">
        <f t="shared" si="195"/>
        <v>0</v>
      </c>
      <c r="U546" s="9">
        <f t="shared" si="196"/>
        <v>0</v>
      </c>
      <c r="V546" s="1">
        <f t="shared" si="188"/>
        <v>0</v>
      </c>
    </row>
    <row r="547" spans="1:22">
      <c r="A547" s="105">
        <v>5.5400000000000002E-4</v>
      </c>
      <c r="B547" s="7">
        <f t="shared" si="189"/>
        <v>5.5400000000000002E-4</v>
      </c>
      <c r="D547"/>
      <c r="E547"/>
      <c r="F547" s="26">
        <f t="shared" si="190"/>
        <v>0</v>
      </c>
      <c r="G547" s="26">
        <f t="shared" si="178"/>
        <v>0</v>
      </c>
      <c r="H547" s="8">
        <f>IF(ISERROR(VLOOKUP($C546,Aqua2,5,FALSE)),0,(VLOOKUP($C546,Aqua2,5,FALSE)))</f>
        <v>0</v>
      </c>
      <c r="I547" s="8">
        <f>IF(ISERROR(VLOOKUP($C546,Aqua3,5,FALSE)),0,(VLOOKUP($C546,Aqua3,5,FALSE)))</f>
        <v>0</v>
      </c>
      <c r="J547" s="8">
        <f>IF(ISERROR(VLOOKUP($C546,Aqua4,5,FALSE)),0,(VLOOKUP($C546,Aqua4,5,FALSE)))</f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8">
        <f t="shared" si="191"/>
        <v>0</v>
      </c>
      <c r="Q547" s="9">
        <f t="shared" si="192"/>
        <v>0</v>
      </c>
      <c r="R547" s="7">
        <f t="shared" si="193"/>
        <v>0</v>
      </c>
      <c r="S547" s="8">
        <f t="shared" si="194"/>
        <v>0</v>
      </c>
      <c r="T547" s="9">
        <f t="shared" si="195"/>
        <v>0</v>
      </c>
      <c r="U547" s="9">
        <f t="shared" si="196"/>
        <v>0</v>
      </c>
      <c r="V547" s="1">
        <f t="shared" si="188"/>
        <v>0</v>
      </c>
    </row>
    <row r="548" spans="1:22">
      <c r="A548" s="105">
        <v>5.5500000000000005E-4</v>
      </c>
      <c r="B548" s="7">
        <f t="shared" si="189"/>
        <v>5.5500000000000005E-4</v>
      </c>
      <c r="F548" s="26">
        <f t="shared" si="190"/>
        <v>0</v>
      </c>
      <c r="G548" s="26">
        <f t="shared" si="178"/>
        <v>0</v>
      </c>
      <c r="H548" s="8">
        <f t="shared" si="179"/>
        <v>0</v>
      </c>
      <c r="I548" s="8">
        <f t="shared" si="180"/>
        <v>0</v>
      </c>
      <c r="J548" s="8">
        <f t="shared" si="181"/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8">
        <f t="shared" si="191"/>
        <v>0</v>
      </c>
      <c r="Q548" s="9">
        <f t="shared" si="192"/>
        <v>0</v>
      </c>
      <c r="R548" s="7">
        <f t="shared" si="193"/>
        <v>0</v>
      </c>
      <c r="S548" s="8">
        <f t="shared" si="194"/>
        <v>0</v>
      </c>
      <c r="T548" s="9">
        <f t="shared" si="195"/>
        <v>0</v>
      </c>
      <c r="U548" s="9">
        <f t="shared" si="196"/>
        <v>0</v>
      </c>
      <c r="V548" s="1">
        <f t="shared" si="188"/>
        <v>0</v>
      </c>
    </row>
    <row r="549" spans="1:22">
      <c r="A549" s="105">
        <v>5.5599999999999996E-4</v>
      </c>
      <c r="B549" s="7">
        <f t="shared" si="189"/>
        <v>5.5599999999999996E-4</v>
      </c>
      <c r="F549" s="26">
        <f t="shared" si="190"/>
        <v>0</v>
      </c>
      <c r="G549" s="26">
        <f t="shared" si="178"/>
        <v>0</v>
      </c>
      <c r="H549" s="8">
        <f t="shared" si="179"/>
        <v>0</v>
      </c>
      <c r="I549" s="8">
        <f t="shared" si="180"/>
        <v>0</v>
      </c>
      <c r="J549" s="8">
        <f t="shared" si="181"/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8">
        <f t="shared" si="191"/>
        <v>0</v>
      </c>
      <c r="Q549" s="9">
        <f t="shared" si="192"/>
        <v>0</v>
      </c>
      <c r="R549" s="7">
        <f t="shared" si="193"/>
        <v>0</v>
      </c>
      <c r="S549" s="8">
        <f t="shared" si="194"/>
        <v>0</v>
      </c>
      <c r="T549" s="9">
        <f t="shared" si="195"/>
        <v>0</v>
      </c>
      <c r="U549" s="9">
        <f t="shared" si="196"/>
        <v>0</v>
      </c>
      <c r="V549" s="1">
        <f t="shared" si="188"/>
        <v>0</v>
      </c>
    </row>
    <row r="550" spans="1:22">
      <c r="A550" s="105">
        <v>5.5699999999999999E-4</v>
      </c>
      <c r="B550" s="7">
        <f t="shared" si="189"/>
        <v>5.5699999999999999E-4</v>
      </c>
      <c r="F550" s="26">
        <f t="shared" si="190"/>
        <v>0</v>
      </c>
      <c r="G550" s="26">
        <f t="shared" si="178"/>
        <v>0</v>
      </c>
      <c r="H550" s="8">
        <f t="shared" si="179"/>
        <v>0</v>
      </c>
      <c r="I550" s="8">
        <f t="shared" si="180"/>
        <v>0</v>
      </c>
      <c r="J550" s="8">
        <f t="shared" si="181"/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8">
        <f t="shared" si="191"/>
        <v>0</v>
      </c>
      <c r="Q550" s="9">
        <f t="shared" si="192"/>
        <v>0</v>
      </c>
      <c r="R550" s="7">
        <f t="shared" si="193"/>
        <v>0</v>
      </c>
      <c r="S550" s="8">
        <f t="shared" si="194"/>
        <v>0</v>
      </c>
      <c r="T550" s="9">
        <f t="shared" si="195"/>
        <v>0</v>
      </c>
      <c r="U550" s="9">
        <f t="shared" si="196"/>
        <v>0</v>
      </c>
      <c r="V550" s="1">
        <f t="shared" si="188"/>
        <v>0</v>
      </c>
    </row>
    <row r="551" spans="1:22">
      <c r="A551" s="105">
        <v>5.5800000000000001E-4</v>
      </c>
      <c r="B551" s="7">
        <f t="shared" si="189"/>
        <v>5.5800000000000001E-4</v>
      </c>
      <c r="F551" s="26">
        <f t="shared" si="190"/>
        <v>0</v>
      </c>
      <c r="G551" s="26">
        <f t="shared" si="178"/>
        <v>0</v>
      </c>
      <c r="H551" s="8">
        <f t="shared" si="179"/>
        <v>0</v>
      </c>
      <c r="I551" s="8">
        <f t="shared" si="180"/>
        <v>0</v>
      </c>
      <c r="J551" s="8">
        <f t="shared" si="181"/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8">
        <f t="shared" si="191"/>
        <v>0</v>
      </c>
      <c r="Q551" s="9">
        <f t="shared" si="192"/>
        <v>0</v>
      </c>
      <c r="R551" s="7">
        <f t="shared" si="193"/>
        <v>0</v>
      </c>
      <c r="S551" s="8">
        <f t="shared" si="194"/>
        <v>0</v>
      </c>
      <c r="T551" s="9">
        <f t="shared" si="195"/>
        <v>0</v>
      </c>
      <c r="U551" s="9">
        <f t="shared" si="196"/>
        <v>0</v>
      </c>
      <c r="V551" s="1">
        <f t="shared" si="188"/>
        <v>0</v>
      </c>
    </row>
    <row r="552" spans="1:22">
      <c r="A552" s="105">
        <v>5.5900000000000004E-4</v>
      </c>
      <c r="B552" s="7">
        <f t="shared" si="189"/>
        <v>5.5900000000000004E-4</v>
      </c>
      <c r="F552" s="26">
        <f t="shared" si="190"/>
        <v>0</v>
      </c>
      <c r="G552" s="26">
        <f t="shared" si="178"/>
        <v>0</v>
      </c>
      <c r="H552" s="8">
        <f t="shared" si="179"/>
        <v>0</v>
      </c>
      <c r="I552" s="8">
        <f t="shared" si="180"/>
        <v>0</v>
      </c>
      <c r="J552" s="8">
        <f t="shared" si="181"/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8">
        <f t="shared" si="191"/>
        <v>0</v>
      </c>
      <c r="Q552" s="9">
        <f t="shared" si="192"/>
        <v>0</v>
      </c>
      <c r="R552" s="7">
        <f t="shared" si="193"/>
        <v>0</v>
      </c>
      <c r="S552" s="8">
        <f t="shared" si="194"/>
        <v>0</v>
      </c>
      <c r="T552" s="9">
        <f t="shared" si="195"/>
        <v>0</v>
      </c>
      <c r="U552" s="9">
        <f t="shared" si="196"/>
        <v>0</v>
      </c>
      <c r="V552" s="1">
        <f t="shared" si="188"/>
        <v>0</v>
      </c>
    </row>
    <row r="553" spans="1:22">
      <c r="A553" s="105">
        <v>5.5999999999999995E-4</v>
      </c>
      <c r="B553" s="7">
        <f t="shared" si="189"/>
        <v>5.5999999999999995E-4</v>
      </c>
      <c r="F553" s="26">
        <f t="shared" si="190"/>
        <v>0</v>
      </c>
      <c r="G553" s="26">
        <f t="shared" si="178"/>
        <v>0</v>
      </c>
      <c r="H553" s="8">
        <f t="shared" si="179"/>
        <v>0</v>
      </c>
      <c r="I553" s="8">
        <f t="shared" si="180"/>
        <v>0</v>
      </c>
      <c r="J553" s="8">
        <f t="shared" si="181"/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8">
        <f t="shared" si="191"/>
        <v>0</v>
      </c>
      <c r="Q553" s="9">
        <f t="shared" si="192"/>
        <v>0</v>
      </c>
      <c r="R553" s="7">
        <f t="shared" si="193"/>
        <v>0</v>
      </c>
      <c r="S553" s="8">
        <f t="shared" si="194"/>
        <v>0</v>
      </c>
      <c r="T553" s="9">
        <f t="shared" si="195"/>
        <v>0</v>
      </c>
      <c r="U553" s="9">
        <f t="shared" si="196"/>
        <v>0</v>
      </c>
      <c r="V553" s="1">
        <f t="shared" si="188"/>
        <v>0</v>
      </c>
    </row>
    <row r="554" spans="1:22">
      <c r="A554" s="105">
        <v>5.6099999999999998E-4</v>
      </c>
      <c r="B554" s="7">
        <f t="shared" si="189"/>
        <v>5.6099999999999998E-4</v>
      </c>
      <c r="F554" s="26">
        <f t="shared" si="190"/>
        <v>0</v>
      </c>
      <c r="G554" s="26">
        <f t="shared" si="178"/>
        <v>0</v>
      </c>
      <c r="H554" s="8">
        <f t="shared" si="179"/>
        <v>0</v>
      </c>
      <c r="I554" s="8">
        <f t="shared" si="180"/>
        <v>0</v>
      </c>
      <c r="J554" s="8">
        <f t="shared" si="181"/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8">
        <f t="shared" si="191"/>
        <v>0</v>
      </c>
      <c r="Q554" s="9">
        <f t="shared" si="192"/>
        <v>0</v>
      </c>
      <c r="R554" s="7">
        <f t="shared" si="193"/>
        <v>0</v>
      </c>
      <c r="S554" s="8">
        <f t="shared" si="194"/>
        <v>0</v>
      </c>
      <c r="T554" s="9">
        <f t="shared" si="195"/>
        <v>0</v>
      </c>
      <c r="U554" s="9">
        <f t="shared" si="196"/>
        <v>0</v>
      </c>
      <c r="V554" s="1">
        <f t="shared" si="188"/>
        <v>0</v>
      </c>
    </row>
    <row r="555" spans="1:22">
      <c r="A555" s="105">
        <v>5.62E-4</v>
      </c>
      <c r="B555" s="7">
        <f t="shared" si="189"/>
        <v>5.62E-4</v>
      </c>
      <c r="F555" s="26">
        <f t="shared" si="190"/>
        <v>0</v>
      </c>
      <c r="G555" s="26">
        <f t="shared" si="178"/>
        <v>0</v>
      </c>
      <c r="H555" s="8">
        <f t="shared" si="179"/>
        <v>0</v>
      </c>
      <c r="I555" s="8">
        <f t="shared" si="180"/>
        <v>0</v>
      </c>
      <c r="J555" s="8">
        <f t="shared" si="181"/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8">
        <f t="shared" si="191"/>
        <v>0</v>
      </c>
      <c r="Q555" s="9">
        <f t="shared" si="192"/>
        <v>0</v>
      </c>
      <c r="R555" s="7">
        <f t="shared" si="193"/>
        <v>0</v>
      </c>
      <c r="S555" s="8">
        <f t="shared" si="194"/>
        <v>0</v>
      </c>
      <c r="T555" s="9">
        <f t="shared" si="195"/>
        <v>0</v>
      </c>
      <c r="U555" s="9">
        <f t="shared" si="196"/>
        <v>0</v>
      </c>
      <c r="V555" s="1">
        <f t="shared" si="188"/>
        <v>0</v>
      </c>
    </row>
    <row r="556" spans="1:22">
      <c r="A556" s="105">
        <v>5.6300000000000002E-4</v>
      </c>
      <c r="B556" s="7">
        <f t="shared" si="189"/>
        <v>5.6300000000000002E-4</v>
      </c>
      <c r="F556" s="26">
        <f t="shared" si="190"/>
        <v>0</v>
      </c>
      <c r="G556" s="26">
        <f t="shared" si="178"/>
        <v>0</v>
      </c>
      <c r="H556" s="8">
        <f t="shared" si="179"/>
        <v>0</v>
      </c>
      <c r="I556" s="8">
        <f t="shared" si="180"/>
        <v>0</v>
      </c>
      <c r="J556" s="8">
        <f t="shared" si="181"/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8">
        <f t="shared" si="191"/>
        <v>0</v>
      </c>
      <c r="Q556" s="9">
        <f t="shared" si="192"/>
        <v>0</v>
      </c>
      <c r="R556" s="7">
        <f t="shared" si="193"/>
        <v>0</v>
      </c>
      <c r="S556" s="8">
        <f t="shared" si="194"/>
        <v>0</v>
      </c>
      <c r="T556" s="9">
        <f t="shared" si="195"/>
        <v>0</v>
      </c>
      <c r="U556" s="9">
        <f t="shared" si="196"/>
        <v>0</v>
      </c>
      <c r="V556" s="1">
        <f t="shared" si="188"/>
        <v>0</v>
      </c>
    </row>
    <row r="557" spans="1:22">
      <c r="A557" s="105">
        <v>5.6400000000000005E-4</v>
      </c>
      <c r="B557" s="7">
        <f t="shared" si="189"/>
        <v>5.6400000000000005E-4</v>
      </c>
      <c r="F557" s="26">
        <f t="shared" si="190"/>
        <v>0</v>
      </c>
      <c r="G557" s="26">
        <f t="shared" si="178"/>
        <v>0</v>
      </c>
      <c r="H557" s="8">
        <f t="shared" si="179"/>
        <v>0</v>
      </c>
      <c r="I557" s="8">
        <f t="shared" si="180"/>
        <v>0</v>
      </c>
      <c r="J557" s="8">
        <f t="shared" si="181"/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8">
        <f t="shared" si="191"/>
        <v>0</v>
      </c>
      <c r="Q557" s="9">
        <f t="shared" si="192"/>
        <v>0</v>
      </c>
      <c r="R557" s="7">
        <f t="shared" si="193"/>
        <v>0</v>
      </c>
      <c r="S557" s="8">
        <f t="shared" si="194"/>
        <v>0</v>
      </c>
      <c r="T557" s="9">
        <f t="shared" si="195"/>
        <v>0</v>
      </c>
      <c r="U557" s="9">
        <f t="shared" si="196"/>
        <v>0</v>
      </c>
      <c r="V557" s="1">
        <f t="shared" si="188"/>
        <v>0</v>
      </c>
    </row>
    <row r="558" spans="1:22">
      <c r="A558" s="105">
        <v>5.6499999999999996E-4</v>
      </c>
      <c r="B558" s="7">
        <f t="shared" si="189"/>
        <v>5.6499999999999996E-4</v>
      </c>
      <c r="F558" s="26">
        <f t="shared" si="190"/>
        <v>0</v>
      </c>
      <c r="G558" s="26">
        <f t="shared" si="178"/>
        <v>0</v>
      </c>
      <c r="H558" s="8">
        <f t="shared" si="179"/>
        <v>0</v>
      </c>
      <c r="I558" s="8">
        <f t="shared" si="180"/>
        <v>0</v>
      </c>
      <c r="J558" s="8">
        <f t="shared" si="181"/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8">
        <f t="shared" si="191"/>
        <v>0</v>
      </c>
      <c r="Q558" s="9">
        <f t="shared" si="192"/>
        <v>0</v>
      </c>
      <c r="R558" s="7">
        <f t="shared" si="193"/>
        <v>0</v>
      </c>
      <c r="S558" s="8">
        <f t="shared" si="194"/>
        <v>0</v>
      </c>
      <c r="T558" s="9">
        <f t="shared" si="195"/>
        <v>0</v>
      </c>
      <c r="U558" s="9">
        <f t="shared" si="196"/>
        <v>0</v>
      </c>
      <c r="V558" s="1">
        <f t="shared" si="188"/>
        <v>0</v>
      </c>
    </row>
    <row r="559" spans="1:22">
      <c r="A559" s="105">
        <v>5.6599999999999999E-4</v>
      </c>
      <c r="B559" s="7">
        <f t="shared" ref="B559:B574" si="197">V559+A559</f>
        <v>5.6599999999999999E-4</v>
      </c>
      <c r="F559" s="26">
        <f t="shared" ref="F559:F574" si="198">COUNTIF(H559:O559,"&gt;1")</f>
        <v>0</v>
      </c>
      <c r="G559" s="26">
        <f t="shared" si="178"/>
        <v>0</v>
      </c>
      <c r="H559" s="8">
        <f t="shared" si="179"/>
        <v>0</v>
      </c>
      <c r="I559" s="8">
        <f t="shared" si="180"/>
        <v>0</v>
      </c>
      <c r="J559" s="8">
        <f t="shared" si="181"/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8">
        <f t="shared" ref="P559:P574" si="199">LARGE(H559:J559,2)</f>
        <v>0</v>
      </c>
      <c r="Q559" s="9">
        <f t="shared" ref="Q559:Q574" si="200">LARGE(K559:O559,3)</f>
        <v>0</v>
      </c>
      <c r="R559" s="7">
        <f t="shared" ref="R559:R574" si="201">LARGE(P559:Q559,1)</f>
        <v>0</v>
      </c>
      <c r="S559" s="8">
        <f t="shared" ref="S559:S574" si="202">LARGE(H559:J559,1)</f>
        <v>0</v>
      </c>
      <c r="T559" s="9">
        <f t="shared" ref="T559:T574" si="203">LARGE(K559:O559,1)</f>
        <v>0</v>
      </c>
      <c r="U559" s="9">
        <f t="shared" ref="U559:U574" si="204">LARGE(K559:O559,2)</f>
        <v>0</v>
      </c>
      <c r="V559" s="1">
        <f t="shared" si="188"/>
        <v>0</v>
      </c>
    </row>
    <row r="560" spans="1:22">
      <c r="A560" s="105">
        <v>5.6700000000000001E-4</v>
      </c>
      <c r="B560" s="7">
        <f t="shared" si="197"/>
        <v>5.6700000000000001E-4</v>
      </c>
      <c r="F560" s="26">
        <f t="shared" si="198"/>
        <v>0</v>
      </c>
      <c r="G560" s="26">
        <f t="shared" si="178"/>
        <v>0</v>
      </c>
      <c r="H560" s="8">
        <f t="shared" si="179"/>
        <v>0</v>
      </c>
      <c r="I560" s="8">
        <f t="shared" si="180"/>
        <v>0</v>
      </c>
      <c r="J560" s="8">
        <f t="shared" si="181"/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8">
        <f t="shared" si="199"/>
        <v>0</v>
      </c>
      <c r="Q560" s="9">
        <f t="shared" si="200"/>
        <v>0</v>
      </c>
      <c r="R560" s="7">
        <f t="shared" si="201"/>
        <v>0</v>
      </c>
      <c r="S560" s="8">
        <f t="shared" si="202"/>
        <v>0</v>
      </c>
      <c r="T560" s="9">
        <f t="shared" si="203"/>
        <v>0</v>
      </c>
      <c r="U560" s="9">
        <f t="shared" si="204"/>
        <v>0</v>
      </c>
      <c r="V560" s="1">
        <f t="shared" si="188"/>
        <v>0</v>
      </c>
    </row>
    <row r="561" spans="1:33">
      <c r="A561" s="105">
        <v>5.6800000000000004E-4</v>
      </c>
      <c r="B561" s="7">
        <f t="shared" si="197"/>
        <v>5.6800000000000004E-4</v>
      </c>
      <c r="F561" s="26">
        <f t="shared" si="198"/>
        <v>0</v>
      </c>
      <c r="G561" s="26">
        <f t="shared" si="178"/>
        <v>0</v>
      </c>
      <c r="H561" s="8">
        <f t="shared" si="179"/>
        <v>0</v>
      </c>
      <c r="I561" s="8">
        <f t="shared" si="180"/>
        <v>0</v>
      </c>
      <c r="J561" s="8">
        <f t="shared" si="181"/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8">
        <f t="shared" si="199"/>
        <v>0</v>
      </c>
      <c r="Q561" s="9">
        <f t="shared" si="200"/>
        <v>0</v>
      </c>
      <c r="R561" s="7">
        <f t="shared" si="201"/>
        <v>0</v>
      </c>
      <c r="S561" s="8">
        <f t="shared" si="202"/>
        <v>0</v>
      </c>
      <c r="T561" s="9">
        <f t="shared" si="203"/>
        <v>0</v>
      </c>
      <c r="U561" s="9">
        <f t="shared" si="204"/>
        <v>0</v>
      </c>
      <c r="V561" s="1">
        <f t="shared" si="188"/>
        <v>0</v>
      </c>
    </row>
    <row r="562" spans="1:33">
      <c r="A562" s="105">
        <v>5.6899999999999995E-4</v>
      </c>
      <c r="B562" s="7">
        <f t="shared" si="197"/>
        <v>5.6899999999999995E-4</v>
      </c>
      <c r="F562" s="26">
        <f t="shared" si="198"/>
        <v>0</v>
      </c>
      <c r="G562" s="26">
        <f t="shared" si="178"/>
        <v>0</v>
      </c>
      <c r="H562" s="8">
        <f t="shared" si="179"/>
        <v>0</v>
      </c>
      <c r="I562" s="8">
        <f t="shared" si="180"/>
        <v>0</v>
      </c>
      <c r="J562" s="8">
        <f t="shared" si="181"/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8">
        <f t="shared" si="199"/>
        <v>0</v>
      </c>
      <c r="Q562" s="9">
        <f t="shared" si="200"/>
        <v>0</v>
      </c>
      <c r="R562" s="7">
        <f t="shared" si="201"/>
        <v>0</v>
      </c>
      <c r="S562" s="8">
        <f t="shared" si="202"/>
        <v>0</v>
      </c>
      <c r="T562" s="9">
        <f t="shared" si="203"/>
        <v>0</v>
      </c>
      <c r="U562" s="9">
        <f t="shared" si="204"/>
        <v>0</v>
      </c>
      <c r="V562" s="1">
        <f t="shared" si="188"/>
        <v>0</v>
      </c>
    </row>
    <row r="563" spans="1:33">
      <c r="A563" s="105">
        <v>5.6999999999999998E-4</v>
      </c>
      <c r="B563" s="7">
        <f t="shared" si="197"/>
        <v>5.6999999999999998E-4</v>
      </c>
      <c r="F563" s="26">
        <f t="shared" si="198"/>
        <v>0</v>
      </c>
      <c r="G563" s="26">
        <f t="shared" si="178"/>
        <v>0</v>
      </c>
      <c r="H563" s="8">
        <f t="shared" si="179"/>
        <v>0</v>
      </c>
      <c r="I563" s="8">
        <f t="shared" si="180"/>
        <v>0</v>
      </c>
      <c r="J563" s="8">
        <f t="shared" si="181"/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8">
        <f t="shared" si="199"/>
        <v>0</v>
      </c>
      <c r="Q563" s="9">
        <f t="shared" si="200"/>
        <v>0</v>
      </c>
      <c r="R563" s="7">
        <f t="shared" si="201"/>
        <v>0</v>
      </c>
      <c r="S563" s="8">
        <f t="shared" si="202"/>
        <v>0</v>
      </c>
      <c r="T563" s="9">
        <f t="shared" si="203"/>
        <v>0</v>
      </c>
      <c r="U563" s="9">
        <f t="shared" si="204"/>
        <v>0</v>
      </c>
      <c r="V563" s="1">
        <f t="shared" si="188"/>
        <v>0</v>
      </c>
    </row>
    <row r="564" spans="1:33">
      <c r="A564" s="105">
        <v>5.71E-4</v>
      </c>
      <c r="B564" s="7">
        <f t="shared" si="197"/>
        <v>5.71E-4</v>
      </c>
      <c r="F564" s="26">
        <f t="shared" si="198"/>
        <v>0</v>
      </c>
      <c r="G564" s="26">
        <f t="shared" si="178"/>
        <v>0</v>
      </c>
      <c r="H564" s="8">
        <f t="shared" si="179"/>
        <v>0</v>
      </c>
      <c r="I564" s="8">
        <f t="shared" si="180"/>
        <v>0</v>
      </c>
      <c r="J564" s="8">
        <f t="shared" si="181"/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8">
        <f t="shared" si="199"/>
        <v>0</v>
      </c>
      <c r="Q564" s="9">
        <f t="shared" si="200"/>
        <v>0</v>
      </c>
      <c r="R564" s="7">
        <f t="shared" si="201"/>
        <v>0</v>
      </c>
      <c r="S564" s="8">
        <f t="shared" si="202"/>
        <v>0</v>
      </c>
      <c r="T564" s="9">
        <f t="shared" si="203"/>
        <v>0</v>
      </c>
      <c r="U564" s="9">
        <f t="shared" si="204"/>
        <v>0</v>
      </c>
      <c r="V564" s="1">
        <f t="shared" si="188"/>
        <v>0</v>
      </c>
    </row>
    <row r="565" spans="1:33">
      <c r="A565" s="105">
        <v>5.7200000000000003E-4</v>
      </c>
      <c r="B565" s="7">
        <f t="shared" si="197"/>
        <v>5.7200000000000003E-4</v>
      </c>
      <c r="F565" s="26">
        <f t="shared" si="198"/>
        <v>0</v>
      </c>
      <c r="G565" s="26">
        <f t="shared" si="178"/>
        <v>0</v>
      </c>
      <c r="H565" s="8">
        <f t="shared" si="179"/>
        <v>0</v>
      </c>
      <c r="I565" s="8">
        <f t="shared" si="180"/>
        <v>0</v>
      </c>
      <c r="J565" s="8">
        <f t="shared" si="181"/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8">
        <f t="shared" si="199"/>
        <v>0</v>
      </c>
      <c r="Q565" s="9">
        <f t="shared" si="200"/>
        <v>0</v>
      </c>
      <c r="R565" s="7">
        <f t="shared" si="201"/>
        <v>0</v>
      </c>
      <c r="S565" s="8">
        <f t="shared" si="202"/>
        <v>0</v>
      </c>
      <c r="T565" s="9">
        <f t="shared" si="203"/>
        <v>0</v>
      </c>
      <c r="U565" s="9">
        <f t="shared" si="204"/>
        <v>0</v>
      </c>
      <c r="V565" s="1">
        <f t="shared" si="188"/>
        <v>0</v>
      </c>
    </row>
    <row r="566" spans="1:33">
      <c r="A566" s="105">
        <v>5.7300000000000005E-4</v>
      </c>
      <c r="B566" s="7">
        <f t="shared" si="197"/>
        <v>5.7300000000000005E-4</v>
      </c>
      <c r="F566" s="26">
        <f t="shared" si="198"/>
        <v>0</v>
      </c>
      <c r="G566" s="26">
        <f t="shared" si="178"/>
        <v>0</v>
      </c>
      <c r="H566" s="8">
        <f t="shared" si="179"/>
        <v>0</v>
      </c>
      <c r="I566" s="8">
        <f t="shared" si="180"/>
        <v>0</v>
      </c>
      <c r="J566" s="8">
        <f t="shared" si="181"/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8">
        <f t="shared" si="199"/>
        <v>0</v>
      </c>
      <c r="Q566" s="9">
        <f t="shared" si="200"/>
        <v>0</v>
      </c>
      <c r="R566" s="7">
        <f t="shared" si="201"/>
        <v>0</v>
      </c>
      <c r="S566" s="8">
        <f t="shared" si="202"/>
        <v>0</v>
      </c>
      <c r="T566" s="9">
        <f t="shared" si="203"/>
        <v>0</v>
      </c>
      <c r="U566" s="9">
        <f t="shared" si="204"/>
        <v>0</v>
      </c>
      <c r="V566" s="1">
        <f t="shared" si="188"/>
        <v>0</v>
      </c>
    </row>
    <row r="567" spans="1:33">
      <c r="A567" s="105">
        <v>5.7399999999999997E-4</v>
      </c>
      <c r="B567" s="7">
        <f t="shared" si="197"/>
        <v>5.7399999999999997E-4</v>
      </c>
      <c r="F567" s="26">
        <f t="shared" si="198"/>
        <v>0</v>
      </c>
      <c r="G567" s="26">
        <f t="shared" si="178"/>
        <v>0</v>
      </c>
      <c r="H567" s="8">
        <f t="shared" si="179"/>
        <v>0</v>
      </c>
      <c r="I567" s="8">
        <f t="shared" si="180"/>
        <v>0</v>
      </c>
      <c r="J567" s="8">
        <f t="shared" si="181"/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8">
        <f t="shared" si="199"/>
        <v>0</v>
      </c>
      <c r="Q567" s="9">
        <f t="shared" si="200"/>
        <v>0</v>
      </c>
      <c r="R567" s="7">
        <f t="shared" si="201"/>
        <v>0</v>
      </c>
      <c r="S567" s="8">
        <f t="shared" si="202"/>
        <v>0</v>
      </c>
      <c r="T567" s="9">
        <f t="shared" si="203"/>
        <v>0</v>
      </c>
      <c r="U567" s="9">
        <f t="shared" si="204"/>
        <v>0</v>
      </c>
      <c r="V567" s="1">
        <f t="shared" si="188"/>
        <v>0</v>
      </c>
    </row>
    <row r="568" spans="1:33">
      <c r="A568" s="105">
        <v>5.7499999999999999E-4</v>
      </c>
      <c r="B568" s="7">
        <f t="shared" si="197"/>
        <v>5.7499999999999999E-4</v>
      </c>
      <c r="F568" s="26">
        <f t="shared" si="198"/>
        <v>0</v>
      </c>
      <c r="G568" s="26">
        <f t="shared" si="178"/>
        <v>0</v>
      </c>
      <c r="H568" s="8">
        <f t="shared" si="179"/>
        <v>0</v>
      </c>
      <c r="I568" s="8">
        <f t="shared" si="180"/>
        <v>0</v>
      </c>
      <c r="J568" s="8">
        <f t="shared" si="181"/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8">
        <f t="shared" si="199"/>
        <v>0</v>
      </c>
      <c r="Q568" s="9">
        <f t="shared" si="200"/>
        <v>0</v>
      </c>
      <c r="R568" s="7">
        <f t="shared" si="201"/>
        <v>0</v>
      </c>
      <c r="S568" s="8">
        <f t="shared" si="202"/>
        <v>0</v>
      </c>
      <c r="T568" s="9">
        <f t="shared" si="203"/>
        <v>0</v>
      </c>
      <c r="U568" s="9">
        <f t="shared" si="204"/>
        <v>0</v>
      </c>
      <c r="V568" s="1">
        <f t="shared" si="188"/>
        <v>0</v>
      </c>
    </row>
    <row r="569" spans="1:33">
      <c r="A569" s="105">
        <v>5.7600000000000001E-4</v>
      </c>
      <c r="B569" s="7">
        <f t="shared" si="197"/>
        <v>5.7600000000000001E-4</v>
      </c>
      <c r="F569" s="26">
        <f t="shared" si="198"/>
        <v>0</v>
      </c>
      <c r="G569" s="26">
        <f t="shared" si="178"/>
        <v>0</v>
      </c>
      <c r="H569" s="8">
        <f t="shared" si="179"/>
        <v>0</v>
      </c>
      <c r="I569" s="8">
        <f t="shared" si="180"/>
        <v>0</v>
      </c>
      <c r="J569" s="8">
        <f t="shared" si="181"/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8">
        <f t="shared" si="199"/>
        <v>0</v>
      </c>
      <c r="Q569" s="9">
        <f t="shared" si="200"/>
        <v>0</v>
      </c>
      <c r="R569" s="7">
        <f t="shared" si="201"/>
        <v>0</v>
      </c>
      <c r="S569" s="8">
        <f t="shared" si="202"/>
        <v>0</v>
      </c>
      <c r="T569" s="9">
        <f t="shared" si="203"/>
        <v>0</v>
      </c>
      <c r="U569" s="9">
        <f t="shared" si="204"/>
        <v>0</v>
      </c>
      <c r="V569" s="1">
        <f t="shared" si="188"/>
        <v>0</v>
      </c>
    </row>
    <row r="570" spans="1:33">
      <c r="A570" s="105">
        <v>5.7700000000000004E-4</v>
      </c>
      <c r="B570" s="7">
        <f t="shared" si="197"/>
        <v>5.7700000000000004E-4</v>
      </c>
      <c r="F570" s="26">
        <f t="shared" si="198"/>
        <v>0</v>
      </c>
      <c r="G570" s="26">
        <f t="shared" si="178"/>
        <v>0</v>
      </c>
      <c r="H570" s="8">
        <f t="shared" si="179"/>
        <v>0</v>
      </c>
      <c r="I570" s="8">
        <f t="shared" si="180"/>
        <v>0</v>
      </c>
      <c r="J570" s="8">
        <f t="shared" si="181"/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8">
        <f t="shared" si="199"/>
        <v>0</v>
      </c>
      <c r="Q570" s="9">
        <f t="shared" si="200"/>
        <v>0</v>
      </c>
      <c r="R570" s="7">
        <f t="shared" si="201"/>
        <v>0</v>
      </c>
      <c r="S570" s="8">
        <f t="shared" si="202"/>
        <v>0</v>
      </c>
      <c r="T570" s="9">
        <f t="shared" si="203"/>
        <v>0</v>
      </c>
      <c r="U570" s="9">
        <f t="shared" si="204"/>
        <v>0</v>
      </c>
      <c r="V570" s="1">
        <f t="shared" si="188"/>
        <v>0</v>
      </c>
    </row>
    <row r="571" spans="1:33">
      <c r="A571" s="105">
        <v>5.7799999999999995E-4</v>
      </c>
      <c r="B571" s="7">
        <f t="shared" si="197"/>
        <v>5.7799999999999995E-4</v>
      </c>
      <c r="F571" s="26">
        <f t="shared" si="198"/>
        <v>0</v>
      </c>
      <c r="G571" s="26">
        <f t="shared" si="178"/>
        <v>0</v>
      </c>
      <c r="H571" s="8">
        <f t="shared" si="179"/>
        <v>0</v>
      </c>
      <c r="I571" s="8">
        <f t="shared" si="180"/>
        <v>0</v>
      </c>
      <c r="J571" s="8">
        <f t="shared" si="181"/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8">
        <f t="shared" si="199"/>
        <v>0</v>
      </c>
      <c r="Q571" s="9">
        <f t="shared" si="200"/>
        <v>0</v>
      </c>
      <c r="R571" s="7">
        <f t="shared" si="201"/>
        <v>0</v>
      </c>
      <c r="S571" s="8">
        <f t="shared" si="202"/>
        <v>0</v>
      </c>
      <c r="T571" s="9">
        <f t="shared" si="203"/>
        <v>0</v>
      </c>
      <c r="U571" s="9">
        <f t="shared" si="204"/>
        <v>0</v>
      </c>
      <c r="V571" s="1">
        <f t="shared" si="188"/>
        <v>0</v>
      </c>
    </row>
    <row r="572" spans="1:33">
      <c r="A572" s="105">
        <v>5.7899999999999998E-4</v>
      </c>
      <c r="B572" s="7">
        <f t="shared" si="197"/>
        <v>5.7899999999999998E-4</v>
      </c>
      <c r="F572" s="26">
        <f t="shared" si="198"/>
        <v>0</v>
      </c>
      <c r="G572" s="26">
        <f t="shared" si="178"/>
        <v>0</v>
      </c>
      <c r="H572" s="8">
        <f t="shared" si="179"/>
        <v>0</v>
      </c>
      <c r="I572" s="8">
        <f t="shared" si="180"/>
        <v>0</v>
      </c>
      <c r="J572" s="8">
        <f t="shared" si="181"/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8">
        <f t="shared" si="199"/>
        <v>0</v>
      </c>
      <c r="Q572" s="9">
        <f t="shared" si="200"/>
        <v>0</v>
      </c>
      <c r="R572" s="7">
        <f t="shared" si="201"/>
        <v>0</v>
      </c>
      <c r="S572" s="8">
        <f t="shared" si="202"/>
        <v>0</v>
      </c>
      <c r="T572" s="9">
        <f t="shared" si="203"/>
        <v>0</v>
      </c>
      <c r="U572" s="9">
        <f t="shared" si="204"/>
        <v>0</v>
      </c>
      <c r="V572" s="1">
        <f t="shared" si="188"/>
        <v>0</v>
      </c>
    </row>
    <row r="573" spans="1:33">
      <c r="A573" s="105">
        <v>5.8E-4</v>
      </c>
      <c r="B573" s="7">
        <f t="shared" si="197"/>
        <v>5.8E-4</v>
      </c>
      <c r="F573" s="26">
        <f t="shared" si="198"/>
        <v>0</v>
      </c>
      <c r="G573" s="26">
        <f t="shared" si="178"/>
        <v>0</v>
      </c>
      <c r="H573" s="8">
        <f t="shared" si="179"/>
        <v>0</v>
      </c>
      <c r="I573" s="8">
        <f t="shared" si="180"/>
        <v>0</v>
      </c>
      <c r="J573" s="8">
        <f t="shared" si="181"/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8">
        <f t="shared" si="199"/>
        <v>0</v>
      </c>
      <c r="Q573" s="9">
        <f t="shared" si="200"/>
        <v>0</v>
      </c>
      <c r="R573" s="7">
        <f t="shared" si="201"/>
        <v>0</v>
      </c>
      <c r="S573" s="8">
        <f t="shared" si="202"/>
        <v>0</v>
      </c>
      <c r="T573" s="9">
        <f t="shared" si="203"/>
        <v>0</v>
      </c>
      <c r="U573" s="9">
        <f t="shared" si="204"/>
        <v>0</v>
      </c>
      <c r="V573" s="1">
        <f t="shared" si="188"/>
        <v>0</v>
      </c>
    </row>
    <row r="574" spans="1:33">
      <c r="A574" s="105">
        <v>5.8100000000000003E-4</v>
      </c>
      <c r="B574" s="7">
        <f t="shared" si="197"/>
        <v>5.8100000000000003E-4</v>
      </c>
      <c r="F574" s="26">
        <f t="shared" si="198"/>
        <v>0</v>
      </c>
      <c r="G574" s="26">
        <f t="shared" si="178"/>
        <v>0</v>
      </c>
      <c r="H574" s="8">
        <f t="shared" si="179"/>
        <v>0</v>
      </c>
      <c r="I574" s="8">
        <f t="shared" si="180"/>
        <v>0</v>
      </c>
      <c r="J574" s="8">
        <f t="shared" si="181"/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8">
        <f t="shared" si="199"/>
        <v>0</v>
      </c>
      <c r="Q574" s="9">
        <f t="shared" si="200"/>
        <v>0</v>
      </c>
      <c r="R574" s="7">
        <f t="shared" si="201"/>
        <v>0</v>
      </c>
      <c r="S574" s="8">
        <f t="shared" si="202"/>
        <v>0</v>
      </c>
      <c r="T574" s="9">
        <f t="shared" si="203"/>
        <v>0</v>
      </c>
      <c r="U574" s="9">
        <f t="shared" si="204"/>
        <v>0</v>
      </c>
      <c r="V574" s="1">
        <f t="shared" si="188"/>
        <v>0</v>
      </c>
    </row>
    <row r="575" spans="1:33" s="101" customFormat="1">
      <c r="A575" s="105">
        <v>5.8200000000000005E-4</v>
      </c>
      <c r="F575" s="102"/>
      <c r="G575" s="102"/>
      <c r="K575" s="9">
        <v>0</v>
      </c>
      <c r="L575" s="9">
        <v>0</v>
      </c>
      <c r="M575" s="9">
        <v>0</v>
      </c>
      <c r="N575" s="9">
        <v>0</v>
      </c>
      <c r="O575" s="9">
        <v>0</v>
      </c>
      <c r="V575" s="103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</row>
    <row r="576" spans="1:33" s="22" customFormat="1">
      <c r="A576" s="105">
        <v>5.8299999999999997E-4</v>
      </c>
      <c r="C576" s="23" t="s">
        <v>105</v>
      </c>
      <c r="D576" s="23"/>
      <c r="E576" s="23"/>
      <c r="F576" s="25"/>
      <c r="G576" s="25"/>
      <c r="K576" s="9">
        <v>0</v>
      </c>
      <c r="L576" s="9">
        <v>0</v>
      </c>
      <c r="M576" s="9">
        <v>0</v>
      </c>
      <c r="N576" s="9">
        <v>0</v>
      </c>
      <c r="O576" s="9">
        <v>0</v>
      </c>
    </row>
    <row r="577" spans="1:22">
      <c r="A577" s="105">
        <v>5.8399999999999999E-4</v>
      </c>
      <c r="B577" s="7">
        <f t="shared" ref="B577:B608" si="205">V577+A577</f>
        <v>8956.6242651254706</v>
      </c>
      <c r="C577" t="s">
        <v>83</v>
      </c>
      <c r="D577" t="s">
        <v>423</v>
      </c>
      <c r="E577" t="s">
        <v>119</v>
      </c>
      <c r="F577" s="26">
        <f t="shared" ref="F577:F608" si="206">COUNTIF(H577:O577,"&gt;1")</f>
        <v>1</v>
      </c>
      <c r="G577" s="26">
        <f t="shared" ref="G577:G656" si="207">COUNTIF(R577:U577,"&gt;1")</f>
        <v>1</v>
      </c>
      <c r="H577" s="8">
        <f t="shared" ref="H577:H656" si="208">IF(ISERROR(VLOOKUP($C577,Aqua2,5,FALSE)),0,(VLOOKUP($C577,Aqua2,5,FALSE)))</f>
        <v>8956.6236811254712</v>
      </c>
      <c r="I577" s="8">
        <f t="shared" ref="I577:I656" si="209">IF(ISERROR(VLOOKUP($C577,Aqua3,5,FALSE)),0,(VLOOKUP($C577,Aqua3,5,FALSE)))</f>
        <v>0</v>
      </c>
      <c r="J577" s="8">
        <f t="shared" ref="J577:J656" si="210">IF(ISERROR(VLOOKUP($C577,Aqua4,5,FALSE)),0,(VLOOKUP($C577,Aqua4,5,FALSE)))</f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8">
        <f t="shared" ref="P577:P608" si="211">LARGE(H577:J577,2)</f>
        <v>0</v>
      </c>
      <c r="Q577" s="9">
        <f t="shared" ref="Q577:Q608" si="212">LARGE(K577:O577,3)</f>
        <v>0</v>
      </c>
      <c r="R577" s="7">
        <f t="shared" ref="R577:R608" si="213">LARGE(P577:Q577,1)</f>
        <v>0</v>
      </c>
      <c r="S577" s="8">
        <f t="shared" ref="S577:S608" si="214">LARGE(H577:J577,1)</f>
        <v>8956.6236811254712</v>
      </c>
      <c r="T577" s="9">
        <f t="shared" ref="T577:T608" si="215">LARGE(K577:O577,1)</f>
        <v>0</v>
      </c>
      <c r="U577" s="9">
        <f t="shared" ref="U577:U608" si="216">LARGE(K577:O577,2)</f>
        <v>0</v>
      </c>
      <c r="V577" s="1">
        <f t="shared" ref="V577:V656" si="217">SUM(R577:U577)</f>
        <v>8956.6236811254712</v>
      </c>
    </row>
    <row r="578" spans="1:22">
      <c r="A578" s="105">
        <v>5.8500000000000002E-4</v>
      </c>
      <c r="B578" s="7">
        <f t="shared" si="205"/>
        <v>5.8500000000000002E-4</v>
      </c>
      <c r="C578"/>
      <c r="D578"/>
      <c r="E578"/>
      <c r="F578" s="26">
        <f t="shared" si="206"/>
        <v>0</v>
      </c>
      <c r="G578" s="26">
        <f t="shared" si="207"/>
        <v>0</v>
      </c>
      <c r="H578" s="8">
        <f t="shared" si="208"/>
        <v>0</v>
      </c>
      <c r="I578" s="8">
        <f t="shared" si="209"/>
        <v>0</v>
      </c>
      <c r="J578" s="8">
        <f t="shared" si="210"/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8">
        <f t="shared" si="211"/>
        <v>0</v>
      </c>
      <c r="Q578" s="9">
        <f t="shared" si="212"/>
        <v>0</v>
      </c>
      <c r="R578" s="7">
        <f t="shared" si="213"/>
        <v>0</v>
      </c>
      <c r="S578" s="8">
        <f t="shared" si="214"/>
        <v>0</v>
      </c>
      <c r="T578" s="9">
        <f t="shared" si="215"/>
        <v>0</v>
      </c>
      <c r="U578" s="9">
        <f t="shared" si="216"/>
        <v>0</v>
      </c>
      <c r="V578" s="1">
        <f t="shared" si="217"/>
        <v>0</v>
      </c>
    </row>
    <row r="579" spans="1:22">
      <c r="A579" s="105">
        <v>5.8600000000000004E-4</v>
      </c>
      <c r="B579" s="7">
        <f t="shared" si="205"/>
        <v>5.8600000000000004E-4</v>
      </c>
      <c r="C579"/>
      <c r="D579"/>
      <c r="E579"/>
      <c r="F579" s="26">
        <f t="shared" si="206"/>
        <v>0</v>
      </c>
      <c r="G579" s="26">
        <f t="shared" si="207"/>
        <v>0</v>
      </c>
      <c r="H579" s="8">
        <f t="shared" si="208"/>
        <v>0</v>
      </c>
      <c r="I579" s="8">
        <f t="shared" si="209"/>
        <v>0</v>
      </c>
      <c r="J579" s="8">
        <f t="shared" si="210"/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8">
        <f t="shared" si="211"/>
        <v>0</v>
      </c>
      <c r="Q579" s="9">
        <f t="shared" si="212"/>
        <v>0</v>
      </c>
      <c r="R579" s="7">
        <f t="shared" si="213"/>
        <v>0</v>
      </c>
      <c r="S579" s="8">
        <f t="shared" si="214"/>
        <v>0</v>
      </c>
      <c r="T579" s="9">
        <f t="shared" si="215"/>
        <v>0</v>
      </c>
      <c r="U579" s="9">
        <f t="shared" si="216"/>
        <v>0</v>
      </c>
      <c r="V579" s="1">
        <f t="shared" si="217"/>
        <v>0</v>
      </c>
    </row>
    <row r="580" spans="1:22">
      <c r="A580" s="105">
        <v>5.8699999999999996E-4</v>
      </c>
      <c r="B580" s="7">
        <f t="shared" si="205"/>
        <v>9933.9503888494019</v>
      </c>
      <c r="C580" t="s">
        <v>427</v>
      </c>
      <c r="D580" t="s">
        <v>423</v>
      </c>
      <c r="E580" t="s">
        <v>428</v>
      </c>
      <c r="F580" s="26">
        <f t="shared" si="206"/>
        <v>1</v>
      </c>
      <c r="G580" s="26">
        <f t="shared" si="207"/>
        <v>1</v>
      </c>
      <c r="H580" s="8">
        <f t="shared" si="208"/>
        <v>0</v>
      </c>
      <c r="I580" s="8">
        <f t="shared" si="209"/>
        <v>9933.9498018494014</v>
      </c>
      <c r="J580" s="8">
        <f t="shared" si="210"/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8">
        <f t="shared" si="211"/>
        <v>0</v>
      </c>
      <c r="Q580" s="9">
        <f t="shared" si="212"/>
        <v>0</v>
      </c>
      <c r="R580" s="7">
        <f t="shared" si="213"/>
        <v>0</v>
      </c>
      <c r="S580" s="8">
        <f t="shared" si="214"/>
        <v>9933.9498018494014</v>
      </c>
      <c r="T580" s="9">
        <f t="shared" si="215"/>
        <v>0</v>
      </c>
      <c r="U580" s="9">
        <f t="shared" si="216"/>
        <v>0</v>
      </c>
      <c r="V580" s="1">
        <f t="shared" si="217"/>
        <v>9933.9498018494014</v>
      </c>
    </row>
    <row r="581" spans="1:22">
      <c r="A581" s="105">
        <v>5.8799999999999998E-4</v>
      </c>
      <c r="B581" s="7">
        <f t="shared" si="205"/>
        <v>8611.9879697034557</v>
      </c>
      <c r="C581" t="s">
        <v>429</v>
      </c>
      <c r="D581" t="s">
        <v>423</v>
      </c>
      <c r="E581" t="s">
        <v>128</v>
      </c>
      <c r="F581" s="26">
        <f t="shared" si="206"/>
        <v>1</v>
      </c>
      <c r="G581" s="26">
        <f t="shared" si="207"/>
        <v>1</v>
      </c>
      <c r="H581" s="8">
        <f t="shared" si="208"/>
        <v>0</v>
      </c>
      <c r="I581" s="8">
        <f t="shared" si="209"/>
        <v>0</v>
      </c>
      <c r="J581" s="8">
        <f t="shared" si="210"/>
        <v>8611.987381703455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8">
        <f t="shared" si="211"/>
        <v>0</v>
      </c>
      <c r="Q581" s="9">
        <f t="shared" si="212"/>
        <v>0</v>
      </c>
      <c r="R581" s="7">
        <f t="shared" si="213"/>
        <v>0</v>
      </c>
      <c r="S581" s="8">
        <f t="shared" si="214"/>
        <v>8611.987381703455</v>
      </c>
      <c r="T581" s="9">
        <f t="shared" si="215"/>
        <v>0</v>
      </c>
      <c r="U581" s="9">
        <f t="shared" si="216"/>
        <v>0</v>
      </c>
      <c r="V581" s="1">
        <f t="shared" si="217"/>
        <v>8611.987381703455</v>
      </c>
    </row>
    <row r="582" spans="1:22">
      <c r="A582" s="105">
        <v>5.8900000000000001E-4</v>
      </c>
      <c r="B582" s="7">
        <f t="shared" si="205"/>
        <v>6335.2996622940182</v>
      </c>
      <c r="C582" t="s">
        <v>430</v>
      </c>
      <c r="D582" t="s">
        <v>423</v>
      </c>
      <c r="E582" t="s">
        <v>202</v>
      </c>
      <c r="F582" s="26">
        <f t="shared" si="206"/>
        <v>1</v>
      </c>
      <c r="G582" s="26">
        <f t="shared" si="207"/>
        <v>1</v>
      </c>
      <c r="H582" s="8">
        <f t="shared" si="208"/>
        <v>0</v>
      </c>
      <c r="I582" s="8">
        <f t="shared" si="209"/>
        <v>6335.2990732940179</v>
      </c>
      <c r="J582" s="8">
        <f t="shared" si="210"/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8">
        <f t="shared" si="211"/>
        <v>0</v>
      </c>
      <c r="Q582" s="9">
        <f t="shared" si="212"/>
        <v>0</v>
      </c>
      <c r="R582" s="7">
        <f t="shared" si="213"/>
        <v>0</v>
      </c>
      <c r="S582" s="8">
        <f t="shared" si="214"/>
        <v>6335.2990732940179</v>
      </c>
      <c r="T582" s="9">
        <f t="shared" si="215"/>
        <v>0</v>
      </c>
      <c r="U582" s="9">
        <f t="shared" si="216"/>
        <v>0</v>
      </c>
      <c r="V582" s="1">
        <f t="shared" si="217"/>
        <v>6335.2990732940179</v>
      </c>
    </row>
    <row r="583" spans="1:22">
      <c r="A583" s="105">
        <v>5.9000000000000003E-4</v>
      </c>
      <c r="B583" s="7">
        <f t="shared" si="205"/>
        <v>5.9000000000000003E-4</v>
      </c>
      <c r="C583"/>
      <c r="D583"/>
      <c r="E583"/>
      <c r="F583" s="26">
        <f t="shared" si="206"/>
        <v>0</v>
      </c>
      <c r="G583" s="26">
        <f t="shared" si="207"/>
        <v>0</v>
      </c>
      <c r="H583" s="8">
        <f t="shared" si="208"/>
        <v>0</v>
      </c>
      <c r="I583" s="8">
        <f t="shared" si="209"/>
        <v>0</v>
      </c>
      <c r="J583" s="8">
        <f t="shared" si="210"/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8">
        <f t="shared" si="211"/>
        <v>0</v>
      </c>
      <c r="Q583" s="9">
        <f t="shared" si="212"/>
        <v>0</v>
      </c>
      <c r="R583" s="7">
        <f t="shared" si="213"/>
        <v>0</v>
      </c>
      <c r="S583" s="8">
        <f t="shared" si="214"/>
        <v>0</v>
      </c>
      <c r="T583" s="9">
        <f t="shared" si="215"/>
        <v>0</v>
      </c>
      <c r="U583" s="9">
        <f t="shared" si="216"/>
        <v>0</v>
      </c>
      <c r="V583" s="1">
        <f t="shared" si="217"/>
        <v>0</v>
      </c>
    </row>
    <row r="584" spans="1:22">
      <c r="A584" s="105">
        <v>5.9100000000000005E-4</v>
      </c>
      <c r="B584" s="7">
        <f t="shared" si="205"/>
        <v>9531.0525555120385</v>
      </c>
      <c r="C584" t="s">
        <v>432</v>
      </c>
      <c r="D584" t="s">
        <v>423</v>
      </c>
      <c r="E584" t="s">
        <v>360</v>
      </c>
      <c r="F584" s="26">
        <f t="shared" si="206"/>
        <v>1</v>
      </c>
      <c r="G584" s="26">
        <f t="shared" si="207"/>
        <v>1</v>
      </c>
      <c r="H584" s="8">
        <f t="shared" si="208"/>
        <v>0</v>
      </c>
      <c r="I584" s="8">
        <f t="shared" si="209"/>
        <v>9531.0519645120385</v>
      </c>
      <c r="J584" s="8">
        <f t="shared" si="210"/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8">
        <f t="shared" si="211"/>
        <v>0</v>
      </c>
      <c r="Q584" s="9">
        <f t="shared" si="212"/>
        <v>0</v>
      </c>
      <c r="R584" s="7">
        <f t="shared" si="213"/>
        <v>0</v>
      </c>
      <c r="S584" s="8">
        <f t="shared" si="214"/>
        <v>9531.0519645120385</v>
      </c>
      <c r="T584" s="9">
        <f t="shared" si="215"/>
        <v>0</v>
      </c>
      <c r="U584" s="9">
        <f t="shared" si="216"/>
        <v>0</v>
      </c>
      <c r="V584" s="1">
        <f t="shared" si="217"/>
        <v>9531.0519645120385</v>
      </c>
    </row>
    <row r="585" spans="1:22">
      <c r="A585" s="105">
        <v>5.9199999999999997E-4</v>
      </c>
      <c r="B585" s="7">
        <f t="shared" si="205"/>
        <v>5.9199999999999997E-4</v>
      </c>
      <c r="C585"/>
      <c r="D585"/>
      <c r="E585"/>
      <c r="F585" s="26">
        <f t="shared" si="206"/>
        <v>0</v>
      </c>
      <c r="G585" s="26">
        <f t="shared" si="207"/>
        <v>0</v>
      </c>
      <c r="H585" s="8">
        <f t="shared" si="208"/>
        <v>0</v>
      </c>
      <c r="I585" s="8">
        <f t="shared" si="209"/>
        <v>0</v>
      </c>
      <c r="J585" s="8">
        <f t="shared" si="210"/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8">
        <f t="shared" si="211"/>
        <v>0</v>
      </c>
      <c r="Q585" s="9">
        <f t="shared" si="212"/>
        <v>0</v>
      </c>
      <c r="R585" s="7">
        <f t="shared" si="213"/>
        <v>0</v>
      </c>
      <c r="S585" s="8">
        <f t="shared" si="214"/>
        <v>0</v>
      </c>
      <c r="T585" s="9">
        <f t="shared" si="215"/>
        <v>0</v>
      </c>
      <c r="U585" s="9">
        <f t="shared" si="216"/>
        <v>0</v>
      </c>
      <c r="V585" s="1">
        <f t="shared" si="217"/>
        <v>0</v>
      </c>
    </row>
    <row r="586" spans="1:22">
      <c r="A586" s="105">
        <v>5.9299999999999999E-4</v>
      </c>
      <c r="B586" s="7">
        <f t="shared" si="205"/>
        <v>5.9299999999999999E-4</v>
      </c>
      <c r="C586"/>
      <c r="D586"/>
      <c r="E586"/>
      <c r="F586" s="26">
        <f t="shared" si="206"/>
        <v>0</v>
      </c>
      <c r="G586" s="26">
        <f t="shared" si="207"/>
        <v>0</v>
      </c>
      <c r="H586" s="8">
        <f t="shared" si="208"/>
        <v>0</v>
      </c>
      <c r="I586" s="8">
        <f t="shared" si="209"/>
        <v>0</v>
      </c>
      <c r="J586" s="8">
        <f t="shared" si="210"/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8">
        <f t="shared" si="211"/>
        <v>0</v>
      </c>
      <c r="Q586" s="9">
        <f t="shared" si="212"/>
        <v>0</v>
      </c>
      <c r="R586" s="7">
        <f t="shared" si="213"/>
        <v>0</v>
      </c>
      <c r="S586" s="8">
        <f t="shared" si="214"/>
        <v>0</v>
      </c>
      <c r="T586" s="9">
        <f t="shared" si="215"/>
        <v>0</v>
      </c>
      <c r="U586" s="9">
        <f t="shared" si="216"/>
        <v>0</v>
      </c>
      <c r="V586" s="1">
        <f t="shared" si="217"/>
        <v>0</v>
      </c>
    </row>
    <row r="587" spans="1:22">
      <c r="A587" s="105">
        <v>5.9400000000000002E-4</v>
      </c>
      <c r="B587" s="7">
        <f t="shared" si="205"/>
        <v>9306.8187758182139</v>
      </c>
      <c r="C587" t="s">
        <v>434</v>
      </c>
      <c r="D587" t="s">
        <v>423</v>
      </c>
      <c r="E587" t="s">
        <v>315</v>
      </c>
      <c r="F587" s="26">
        <f t="shared" si="206"/>
        <v>1</v>
      </c>
      <c r="G587" s="26">
        <f t="shared" si="207"/>
        <v>1</v>
      </c>
      <c r="H587" s="8">
        <f t="shared" si="208"/>
        <v>0</v>
      </c>
      <c r="I587" s="8">
        <f t="shared" si="209"/>
        <v>0</v>
      </c>
      <c r="J587" s="8">
        <f t="shared" si="210"/>
        <v>9306.8181818182147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8">
        <f t="shared" si="211"/>
        <v>0</v>
      </c>
      <c r="Q587" s="9">
        <f t="shared" si="212"/>
        <v>0</v>
      </c>
      <c r="R587" s="7">
        <f t="shared" si="213"/>
        <v>0</v>
      </c>
      <c r="S587" s="8">
        <f t="shared" si="214"/>
        <v>9306.8181818182147</v>
      </c>
      <c r="T587" s="9">
        <f t="shared" si="215"/>
        <v>0</v>
      </c>
      <c r="U587" s="9">
        <f t="shared" si="216"/>
        <v>0</v>
      </c>
      <c r="V587" s="1">
        <f t="shared" si="217"/>
        <v>9306.8181818182147</v>
      </c>
    </row>
    <row r="588" spans="1:22">
      <c r="A588" s="105">
        <v>5.9500000000000004E-4</v>
      </c>
      <c r="B588" s="7">
        <f t="shared" si="205"/>
        <v>5.9500000000000004E-4</v>
      </c>
      <c r="C588"/>
      <c r="D588"/>
      <c r="E588"/>
      <c r="F588" s="26">
        <f t="shared" si="206"/>
        <v>0</v>
      </c>
      <c r="G588" s="26">
        <f t="shared" si="207"/>
        <v>0</v>
      </c>
      <c r="H588" s="8">
        <f t="shared" si="208"/>
        <v>0</v>
      </c>
      <c r="I588" s="8">
        <f t="shared" si="209"/>
        <v>0</v>
      </c>
      <c r="J588" s="8">
        <f t="shared" si="210"/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8">
        <f t="shared" si="211"/>
        <v>0</v>
      </c>
      <c r="Q588" s="9">
        <f t="shared" si="212"/>
        <v>0</v>
      </c>
      <c r="R588" s="7">
        <f t="shared" si="213"/>
        <v>0</v>
      </c>
      <c r="S588" s="8">
        <f t="shared" si="214"/>
        <v>0</v>
      </c>
      <c r="T588" s="9">
        <f t="shared" si="215"/>
        <v>0</v>
      </c>
      <c r="U588" s="9">
        <f t="shared" si="216"/>
        <v>0</v>
      </c>
      <c r="V588" s="1">
        <f t="shared" si="217"/>
        <v>0</v>
      </c>
    </row>
    <row r="589" spans="1:22">
      <c r="A589" s="105">
        <v>5.9599999999999996E-4</v>
      </c>
      <c r="B589" s="7">
        <f t="shared" si="205"/>
        <v>7465.8164574402972</v>
      </c>
      <c r="C589" t="s">
        <v>435</v>
      </c>
      <c r="D589" t="s">
        <v>423</v>
      </c>
      <c r="E589" t="s">
        <v>257</v>
      </c>
      <c r="F589" s="26">
        <f t="shared" si="206"/>
        <v>1</v>
      </c>
      <c r="G589" s="26">
        <f t="shared" si="207"/>
        <v>1</v>
      </c>
      <c r="H589" s="8">
        <f t="shared" si="208"/>
        <v>0</v>
      </c>
      <c r="I589" s="8">
        <f t="shared" si="209"/>
        <v>0</v>
      </c>
      <c r="J589" s="8">
        <f t="shared" si="210"/>
        <v>7465.8158614402973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8">
        <f t="shared" si="211"/>
        <v>0</v>
      </c>
      <c r="Q589" s="9">
        <f t="shared" si="212"/>
        <v>0</v>
      </c>
      <c r="R589" s="7">
        <f t="shared" si="213"/>
        <v>0</v>
      </c>
      <c r="S589" s="8">
        <f t="shared" si="214"/>
        <v>7465.8158614402973</v>
      </c>
      <c r="T589" s="9">
        <f t="shared" si="215"/>
        <v>0</v>
      </c>
      <c r="U589" s="9">
        <f t="shared" si="216"/>
        <v>0</v>
      </c>
      <c r="V589" s="1">
        <f t="shared" si="217"/>
        <v>7465.8158614402973</v>
      </c>
    </row>
    <row r="590" spans="1:22">
      <c r="A590" s="105">
        <v>5.9699999999999998E-4</v>
      </c>
      <c r="B590" s="7">
        <f t="shared" si="205"/>
        <v>5.9699999999999998E-4</v>
      </c>
      <c r="C590"/>
      <c r="D590"/>
      <c r="E590"/>
      <c r="F590" s="26">
        <f t="shared" si="206"/>
        <v>0</v>
      </c>
      <c r="G590" s="26">
        <f t="shared" si="207"/>
        <v>0</v>
      </c>
      <c r="H590" s="8">
        <f t="shared" si="208"/>
        <v>0</v>
      </c>
      <c r="I590" s="8">
        <f t="shared" si="209"/>
        <v>0</v>
      </c>
      <c r="J590" s="8">
        <f t="shared" si="210"/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8">
        <f t="shared" si="211"/>
        <v>0</v>
      </c>
      <c r="Q590" s="9">
        <f t="shared" si="212"/>
        <v>0</v>
      </c>
      <c r="R590" s="7">
        <f t="shared" si="213"/>
        <v>0</v>
      </c>
      <c r="S590" s="8">
        <f t="shared" si="214"/>
        <v>0</v>
      </c>
      <c r="T590" s="9">
        <f t="shared" si="215"/>
        <v>0</v>
      </c>
      <c r="U590" s="9">
        <f t="shared" si="216"/>
        <v>0</v>
      </c>
      <c r="V590" s="1">
        <f t="shared" si="217"/>
        <v>0</v>
      </c>
    </row>
    <row r="591" spans="1:22">
      <c r="A591" s="105">
        <v>5.9800000000000001E-4</v>
      </c>
      <c r="B591" s="7">
        <f t="shared" si="205"/>
        <v>5.9800000000000001E-4</v>
      </c>
      <c r="C591"/>
      <c r="D591"/>
      <c r="E591"/>
      <c r="F591" s="26">
        <f t="shared" si="206"/>
        <v>0</v>
      </c>
      <c r="G591" s="26">
        <f t="shared" si="207"/>
        <v>0</v>
      </c>
      <c r="H591" s="8">
        <f t="shared" si="208"/>
        <v>0</v>
      </c>
      <c r="I591" s="8">
        <f t="shared" si="209"/>
        <v>0</v>
      </c>
      <c r="J591" s="8">
        <f t="shared" si="210"/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8">
        <f t="shared" si="211"/>
        <v>0</v>
      </c>
      <c r="Q591" s="9">
        <f t="shared" si="212"/>
        <v>0</v>
      </c>
      <c r="R591" s="7">
        <f t="shared" si="213"/>
        <v>0</v>
      </c>
      <c r="S591" s="8">
        <f t="shared" si="214"/>
        <v>0</v>
      </c>
      <c r="T591" s="9">
        <f t="shared" si="215"/>
        <v>0</v>
      </c>
      <c r="U591" s="9">
        <f t="shared" si="216"/>
        <v>0</v>
      </c>
      <c r="V591" s="1">
        <f t="shared" si="217"/>
        <v>0</v>
      </c>
    </row>
    <row r="592" spans="1:22">
      <c r="A592" s="105">
        <v>5.9900000000000003E-4</v>
      </c>
      <c r="B592" s="7">
        <f t="shared" si="205"/>
        <v>5.9900000000000003E-4</v>
      </c>
      <c r="C592"/>
      <c r="D592"/>
      <c r="E592"/>
      <c r="F592" s="26">
        <f t="shared" si="206"/>
        <v>0</v>
      </c>
      <c r="G592" s="26">
        <f t="shared" si="207"/>
        <v>0</v>
      </c>
      <c r="H592" s="8">
        <f t="shared" si="208"/>
        <v>0</v>
      </c>
      <c r="I592" s="8">
        <f t="shared" si="209"/>
        <v>0</v>
      </c>
      <c r="J592" s="8">
        <f t="shared" si="210"/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8">
        <f t="shared" si="211"/>
        <v>0</v>
      </c>
      <c r="Q592" s="9">
        <f t="shared" si="212"/>
        <v>0</v>
      </c>
      <c r="R592" s="7">
        <f t="shared" si="213"/>
        <v>0</v>
      </c>
      <c r="S592" s="8">
        <f t="shared" si="214"/>
        <v>0</v>
      </c>
      <c r="T592" s="9">
        <f t="shared" si="215"/>
        <v>0</v>
      </c>
      <c r="U592" s="9">
        <f t="shared" si="216"/>
        <v>0</v>
      </c>
      <c r="V592" s="1">
        <f t="shared" si="217"/>
        <v>0</v>
      </c>
    </row>
    <row r="593" spans="1:22">
      <c r="A593" s="105">
        <v>5.9999999999999995E-4</v>
      </c>
      <c r="B593" s="7">
        <f t="shared" si="205"/>
        <v>5.9999999999999995E-4</v>
      </c>
      <c r="C593"/>
      <c r="D593"/>
      <c r="E593"/>
      <c r="F593" s="26">
        <f t="shared" si="206"/>
        <v>0</v>
      </c>
      <c r="G593" s="26">
        <f t="shared" si="207"/>
        <v>0</v>
      </c>
      <c r="H593" s="8">
        <f t="shared" si="208"/>
        <v>0</v>
      </c>
      <c r="I593" s="8">
        <f t="shared" si="209"/>
        <v>0</v>
      </c>
      <c r="J593" s="8">
        <f t="shared" si="210"/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8">
        <f t="shared" si="211"/>
        <v>0</v>
      </c>
      <c r="Q593" s="9">
        <f t="shared" si="212"/>
        <v>0</v>
      </c>
      <c r="R593" s="7">
        <f t="shared" si="213"/>
        <v>0</v>
      </c>
      <c r="S593" s="8">
        <f t="shared" si="214"/>
        <v>0</v>
      </c>
      <c r="T593" s="9">
        <f t="shared" si="215"/>
        <v>0</v>
      </c>
      <c r="U593" s="9">
        <f t="shared" si="216"/>
        <v>0</v>
      </c>
      <c r="V593" s="1">
        <f t="shared" si="217"/>
        <v>0</v>
      </c>
    </row>
    <row r="594" spans="1:22" ht="13.5" customHeight="1">
      <c r="A594" s="105">
        <v>6.0099999999999997E-4</v>
      </c>
      <c r="B594" s="7">
        <f t="shared" si="205"/>
        <v>9867.4704805180136</v>
      </c>
      <c r="C594" t="s">
        <v>439</v>
      </c>
      <c r="D594" t="s">
        <v>423</v>
      </c>
      <c r="E594" t="s">
        <v>415</v>
      </c>
      <c r="F594" s="26">
        <f t="shared" si="206"/>
        <v>1</v>
      </c>
      <c r="G594" s="26">
        <f t="shared" si="207"/>
        <v>1</v>
      </c>
      <c r="H594" s="8">
        <f t="shared" si="208"/>
        <v>0</v>
      </c>
      <c r="I594" s="8">
        <f t="shared" si="209"/>
        <v>0</v>
      </c>
      <c r="J594" s="8">
        <f t="shared" si="210"/>
        <v>9867.4698795180138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8">
        <f t="shared" si="211"/>
        <v>0</v>
      </c>
      <c r="Q594" s="9">
        <f t="shared" si="212"/>
        <v>0</v>
      </c>
      <c r="R594" s="7">
        <f t="shared" si="213"/>
        <v>0</v>
      </c>
      <c r="S594" s="8">
        <f t="shared" si="214"/>
        <v>9867.4698795180138</v>
      </c>
      <c r="T594" s="9">
        <f t="shared" si="215"/>
        <v>0</v>
      </c>
      <c r="U594" s="9">
        <f t="shared" si="216"/>
        <v>0</v>
      </c>
      <c r="V594" s="1">
        <f t="shared" si="217"/>
        <v>9867.4698795180138</v>
      </c>
    </row>
    <row r="595" spans="1:22">
      <c r="A595" s="105">
        <v>6.02E-4</v>
      </c>
      <c r="B595" s="7">
        <f t="shared" si="205"/>
        <v>6.02E-4</v>
      </c>
      <c r="C595"/>
      <c r="D595"/>
      <c r="E595"/>
      <c r="F595" s="26">
        <f t="shared" si="206"/>
        <v>0</v>
      </c>
      <c r="G595" s="26">
        <f t="shared" si="207"/>
        <v>0</v>
      </c>
      <c r="H595" s="8">
        <f t="shared" si="208"/>
        <v>0</v>
      </c>
      <c r="I595" s="8">
        <f t="shared" si="209"/>
        <v>0</v>
      </c>
      <c r="J595" s="8">
        <f t="shared" si="210"/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8">
        <f t="shared" si="211"/>
        <v>0</v>
      </c>
      <c r="Q595" s="9">
        <f t="shared" si="212"/>
        <v>0</v>
      </c>
      <c r="R595" s="7">
        <f t="shared" si="213"/>
        <v>0</v>
      </c>
      <c r="S595" s="8">
        <f t="shared" si="214"/>
        <v>0</v>
      </c>
      <c r="T595" s="9">
        <f t="shared" si="215"/>
        <v>0</v>
      </c>
      <c r="U595" s="9">
        <f t="shared" si="216"/>
        <v>0</v>
      </c>
      <c r="V595" s="1">
        <f t="shared" si="217"/>
        <v>0</v>
      </c>
    </row>
    <row r="596" spans="1:22">
      <c r="A596" s="105">
        <v>6.0300000000000002E-4</v>
      </c>
      <c r="B596" s="7">
        <f t="shared" si="205"/>
        <v>6.0300000000000002E-4</v>
      </c>
      <c r="C596"/>
      <c r="D596"/>
      <c r="E596"/>
      <c r="F596" s="26">
        <f t="shared" si="206"/>
        <v>0</v>
      </c>
      <c r="G596" s="26">
        <f t="shared" si="207"/>
        <v>0</v>
      </c>
      <c r="H596" s="8">
        <f t="shared" si="208"/>
        <v>0</v>
      </c>
      <c r="I596" s="8">
        <f t="shared" si="209"/>
        <v>0</v>
      </c>
      <c r="J596" s="8">
        <f t="shared" si="210"/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8">
        <f t="shared" si="211"/>
        <v>0</v>
      </c>
      <c r="Q596" s="9">
        <f t="shared" si="212"/>
        <v>0</v>
      </c>
      <c r="R596" s="7">
        <f t="shared" si="213"/>
        <v>0</v>
      </c>
      <c r="S596" s="8">
        <f t="shared" si="214"/>
        <v>0</v>
      </c>
      <c r="T596" s="9">
        <f t="shared" si="215"/>
        <v>0</v>
      </c>
      <c r="U596" s="9">
        <f t="shared" si="216"/>
        <v>0</v>
      </c>
      <c r="V596" s="1">
        <f t="shared" si="217"/>
        <v>0</v>
      </c>
    </row>
    <row r="597" spans="1:22">
      <c r="A597" s="105">
        <v>6.0400000000000004E-4</v>
      </c>
      <c r="B597" s="7">
        <f t="shared" si="205"/>
        <v>8671.9642816391624</v>
      </c>
      <c r="C597" t="s">
        <v>40</v>
      </c>
      <c r="D597" t="s">
        <v>423</v>
      </c>
      <c r="E597" t="s">
        <v>118</v>
      </c>
      <c r="F597" s="26">
        <f t="shared" si="206"/>
        <v>1</v>
      </c>
      <c r="G597" s="26">
        <f t="shared" si="207"/>
        <v>1</v>
      </c>
      <c r="H597" s="8">
        <f t="shared" si="208"/>
        <v>8671.9636776391617</v>
      </c>
      <c r="I597" s="8">
        <f t="shared" si="209"/>
        <v>0</v>
      </c>
      <c r="J597" s="8">
        <f t="shared" si="210"/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8">
        <f t="shared" si="211"/>
        <v>0</v>
      </c>
      <c r="Q597" s="9">
        <f t="shared" si="212"/>
        <v>0</v>
      </c>
      <c r="R597" s="7">
        <f t="shared" si="213"/>
        <v>0</v>
      </c>
      <c r="S597" s="8">
        <f t="shared" si="214"/>
        <v>8671.9636776391617</v>
      </c>
      <c r="T597" s="9">
        <f t="shared" si="215"/>
        <v>0</v>
      </c>
      <c r="U597" s="9">
        <f t="shared" si="216"/>
        <v>0</v>
      </c>
      <c r="V597" s="1">
        <f t="shared" si="217"/>
        <v>8671.9636776391617</v>
      </c>
    </row>
    <row r="598" spans="1:22">
      <c r="A598" s="105">
        <v>6.0499999999999996E-4</v>
      </c>
      <c r="B598" s="7">
        <f t="shared" si="205"/>
        <v>7097.0543311698229</v>
      </c>
      <c r="C598" t="s">
        <v>441</v>
      </c>
      <c r="D598" t="s">
        <v>423</v>
      </c>
      <c r="E598" t="s">
        <v>214</v>
      </c>
      <c r="F598" s="26">
        <f t="shared" si="206"/>
        <v>1</v>
      </c>
      <c r="G598" s="26">
        <f t="shared" si="207"/>
        <v>1</v>
      </c>
      <c r="H598" s="8">
        <f t="shared" si="208"/>
        <v>0</v>
      </c>
      <c r="I598" s="8">
        <f t="shared" si="209"/>
        <v>0</v>
      </c>
      <c r="J598" s="8">
        <f t="shared" si="210"/>
        <v>7097.0537261698228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8">
        <f t="shared" si="211"/>
        <v>0</v>
      </c>
      <c r="Q598" s="9">
        <f t="shared" si="212"/>
        <v>0</v>
      </c>
      <c r="R598" s="7">
        <f t="shared" si="213"/>
        <v>0</v>
      </c>
      <c r="S598" s="8">
        <f t="shared" si="214"/>
        <v>7097.0537261698228</v>
      </c>
      <c r="T598" s="9">
        <f t="shared" si="215"/>
        <v>0</v>
      </c>
      <c r="U598" s="9">
        <f t="shared" si="216"/>
        <v>0</v>
      </c>
      <c r="V598" s="1">
        <f t="shared" si="217"/>
        <v>7097.0537261698228</v>
      </c>
    </row>
    <row r="599" spans="1:22">
      <c r="A599" s="105">
        <v>6.0599999999999998E-4</v>
      </c>
      <c r="B599" s="7">
        <f t="shared" si="205"/>
        <v>7203.1668329129443</v>
      </c>
      <c r="C599" t="s">
        <v>442</v>
      </c>
      <c r="D599" t="s">
        <v>423</v>
      </c>
      <c r="E599" t="s">
        <v>257</v>
      </c>
      <c r="F599" s="26">
        <f t="shared" si="206"/>
        <v>1</v>
      </c>
      <c r="G599" s="26">
        <f t="shared" si="207"/>
        <v>1</v>
      </c>
      <c r="H599" s="8">
        <f t="shared" si="208"/>
        <v>0</v>
      </c>
      <c r="I599" s="8">
        <f t="shared" si="209"/>
        <v>0</v>
      </c>
      <c r="J599" s="8">
        <f t="shared" si="210"/>
        <v>7203.1662269129447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8">
        <f t="shared" si="211"/>
        <v>0</v>
      </c>
      <c r="Q599" s="9">
        <f t="shared" si="212"/>
        <v>0</v>
      </c>
      <c r="R599" s="7">
        <f t="shared" si="213"/>
        <v>0</v>
      </c>
      <c r="S599" s="8">
        <f t="shared" si="214"/>
        <v>7203.1662269129447</v>
      </c>
      <c r="T599" s="9">
        <f t="shared" si="215"/>
        <v>0</v>
      </c>
      <c r="U599" s="9">
        <f t="shared" si="216"/>
        <v>0</v>
      </c>
      <c r="V599" s="1">
        <f t="shared" si="217"/>
        <v>7203.1662269129447</v>
      </c>
    </row>
    <row r="600" spans="1:22">
      <c r="A600" s="105">
        <v>6.0700000000000001E-4</v>
      </c>
      <c r="B600" s="7">
        <f t="shared" si="205"/>
        <v>5684.0520053371101</v>
      </c>
      <c r="C600" t="s">
        <v>443</v>
      </c>
      <c r="D600" t="s">
        <v>423</v>
      </c>
      <c r="E600" t="s">
        <v>444</v>
      </c>
      <c r="F600" s="26">
        <f t="shared" si="206"/>
        <v>1</v>
      </c>
      <c r="G600" s="26">
        <f t="shared" si="207"/>
        <v>1</v>
      </c>
      <c r="H600" s="8">
        <f t="shared" si="208"/>
        <v>0</v>
      </c>
      <c r="I600" s="8">
        <f t="shared" si="209"/>
        <v>5684.0513983371102</v>
      </c>
      <c r="J600" s="8">
        <f t="shared" si="210"/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8">
        <f t="shared" si="211"/>
        <v>0</v>
      </c>
      <c r="Q600" s="9">
        <f t="shared" si="212"/>
        <v>0</v>
      </c>
      <c r="R600" s="7">
        <f t="shared" si="213"/>
        <v>0</v>
      </c>
      <c r="S600" s="8">
        <f t="shared" si="214"/>
        <v>5684.0513983371102</v>
      </c>
      <c r="T600" s="9">
        <f t="shared" si="215"/>
        <v>0</v>
      </c>
      <c r="U600" s="9">
        <f t="shared" si="216"/>
        <v>0</v>
      </c>
      <c r="V600" s="1">
        <f t="shared" si="217"/>
        <v>5684.0513983371102</v>
      </c>
    </row>
    <row r="601" spans="1:22">
      <c r="A601" s="105">
        <v>6.0800000000000003E-4</v>
      </c>
      <c r="B601" s="7">
        <f t="shared" si="205"/>
        <v>6.0800000000000003E-4</v>
      </c>
      <c r="C601"/>
      <c r="D601"/>
      <c r="E601"/>
      <c r="F601" s="26">
        <f t="shared" si="206"/>
        <v>0</v>
      </c>
      <c r="G601" s="26">
        <f t="shared" si="207"/>
        <v>0</v>
      </c>
      <c r="H601" s="8">
        <f t="shared" si="208"/>
        <v>0</v>
      </c>
      <c r="I601" s="8">
        <f t="shared" si="209"/>
        <v>0</v>
      </c>
      <c r="J601" s="8">
        <f t="shared" si="210"/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8">
        <f t="shared" si="211"/>
        <v>0</v>
      </c>
      <c r="Q601" s="9">
        <f t="shared" si="212"/>
        <v>0</v>
      </c>
      <c r="R601" s="7">
        <f t="shared" si="213"/>
        <v>0</v>
      </c>
      <c r="S601" s="8">
        <f t="shared" si="214"/>
        <v>0</v>
      </c>
      <c r="T601" s="9">
        <f t="shared" si="215"/>
        <v>0</v>
      </c>
      <c r="U601" s="9">
        <f t="shared" si="216"/>
        <v>0</v>
      </c>
      <c r="V601" s="1">
        <f t="shared" si="217"/>
        <v>0</v>
      </c>
    </row>
    <row r="602" spans="1:22">
      <c r="A602" s="105">
        <v>6.0899999999999995E-4</v>
      </c>
      <c r="B602" s="7">
        <f t="shared" si="205"/>
        <v>6.0899999999999995E-4</v>
      </c>
      <c r="C602"/>
      <c r="D602"/>
      <c r="E602"/>
      <c r="F602" s="26">
        <f t="shared" si="206"/>
        <v>0</v>
      </c>
      <c r="G602" s="26">
        <f t="shared" si="207"/>
        <v>0</v>
      </c>
      <c r="H602" s="8">
        <f t="shared" si="208"/>
        <v>0</v>
      </c>
      <c r="I602" s="8">
        <f t="shared" si="209"/>
        <v>0</v>
      </c>
      <c r="J602" s="8">
        <f t="shared" si="210"/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8">
        <f t="shared" si="211"/>
        <v>0</v>
      </c>
      <c r="Q602" s="9">
        <f t="shared" si="212"/>
        <v>0</v>
      </c>
      <c r="R602" s="7">
        <f t="shared" si="213"/>
        <v>0</v>
      </c>
      <c r="S602" s="8">
        <f t="shared" si="214"/>
        <v>0</v>
      </c>
      <c r="T602" s="9">
        <f t="shared" si="215"/>
        <v>0</v>
      </c>
      <c r="U602" s="9">
        <f t="shared" si="216"/>
        <v>0</v>
      </c>
      <c r="V602" s="1">
        <f t="shared" si="217"/>
        <v>0</v>
      </c>
    </row>
    <row r="603" spans="1:22">
      <c r="A603" s="105">
        <v>6.0999999999999997E-4</v>
      </c>
      <c r="B603" s="7">
        <f t="shared" si="205"/>
        <v>6.0999999999999997E-4</v>
      </c>
      <c r="C603"/>
      <c r="D603"/>
      <c r="E603"/>
      <c r="F603" s="26">
        <f t="shared" si="206"/>
        <v>0</v>
      </c>
      <c r="G603" s="26">
        <f t="shared" si="207"/>
        <v>0</v>
      </c>
      <c r="H603" s="8">
        <f t="shared" si="208"/>
        <v>0</v>
      </c>
      <c r="I603" s="8">
        <f t="shared" si="209"/>
        <v>0</v>
      </c>
      <c r="J603" s="8">
        <f t="shared" si="210"/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8">
        <f t="shared" si="211"/>
        <v>0</v>
      </c>
      <c r="Q603" s="9">
        <f t="shared" si="212"/>
        <v>0</v>
      </c>
      <c r="R603" s="7">
        <f t="shared" si="213"/>
        <v>0</v>
      </c>
      <c r="S603" s="8">
        <f t="shared" si="214"/>
        <v>0</v>
      </c>
      <c r="T603" s="9">
        <f t="shared" si="215"/>
        <v>0</v>
      </c>
      <c r="U603" s="9">
        <f t="shared" si="216"/>
        <v>0</v>
      </c>
      <c r="V603" s="1">
        <f t="shared" si="217"/>
        <v>0</v>
      </c>
    </row>
    <row r="604" spans="1:22">
      <c r="A604" s="105">
        <v>6.11E-4</v>
      </c>
      <c r="B604" s="7">
        <f t="shared" si="205"/>
        <v>6.11E-4</v>
      </c>
      <c r="C604"/>
      <c r="D604"/>
      <c r="E604"/>
      <c r="F604" s="26">
        <f t="shared" si="206"/>
        <v>0</v>
      </c>
      <c r="G604" s="26">
        <f t="shared" si="207"/>
        <v>0</v>
      </c>
      <c r="H604" s="8">
        <f t="shared" si="208"/>
        <v>0</v>
      </c>
      <c r="I604" s="8">
        <f t="shared" si="209"/>
        <v>0</v>
      </c>
      <c r="J604" s="8">
        <f t="shared" si="210"/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8">
        <f t="shared" si="211"/>
        <v>0</v>
      </c>
      <c r="Q604" s="9">
        <f t="shared" si="212"/>
        <v>0</v>
      </c>
      <c r="R604" s="7">
        <f t="shared" si="213"/>
        <v>0</v>
      </c>
      <c r="S604" s="8">
        <f t="shared" si="214"/>
        <v>0</v>
      </c>
      <c r="T604" s="9">
        <f t="shared" si="215"/>
        <v>0</v>
      </c>
      <c r="U604" s="9">
        <f t="shared" si="216"/>
        <v>0</v>
      </c>
      <c r="V604" s="1">
        <f t="shared" si="217"/>
        <v>0</v>
      </c>
    </row>
    <row r="605" spans="1:22">
      <c r="A605" s="105">
        <v>6.1200000000000002E-4</v>
      </c>
      <c r="B605" s="7">
        <f t="shared" si="205"/>
        <v>6.1200000000000002E-4</v>
      </c>
      <c r="C605"/>
      <c r="D605"/>
      <c r="E605"/>
      <c r="F605" s="26">
        <f t="shared" si="206"/>
        <v>0</v>
      </c>
      <c r="G605" s="26">
        <f t="shared" si="207"/>
        <v>0</v>
      </c>
      <c r="H605" s="8">
        <f t="shared" si="208"/>
        <v>0</v>
      </c>
      <c r="I605" s="8">
        <f t="shared" si="209"/>
        <v>0</v>
      </c>
      <c r="J605" s="8">
        <f t="shared" si="210"/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8">
        <f t="shared" si="211"/>
        <v>0</v>
      </c>
      <c r="Q605" s="9">
        <f t="shared" si="212"/>
        <v>0</v>
      </c>
      <c r="R605" s="7">
        <f t="shared" si="213"/>
        <v>0</v>
      </c>
      <c r="S605" s="8">
        <f t="shared" si="214"/>
        <v>0</v>
      </c>
      <c r="T605" s="9">
        <f t="shared" si="215"/>
        <v>0</v>
      </c>
      <c r="U605" s="9">
        <f t="shared" si="216"/>
        <v>0</v>
      </c>
      <c r="V605" s="1">
        <f t="shared" si="217"/>
        <v>0</v>
      </c>
    </row>
    <row r="606" spans="1:22">
      <c r="A606" s="105">
        <v>6.1300000000000005E-4</v>
      </c>
      <c r="B606" s="7">
        <f t="shared" si="205"/>
        <v>6.1300000000000005E-4</v>
      </c>
      <c r="C606"/>
      <c r="D606"/>
      <c r="E606"/>
      <c r="F606" s="26">
        <f t="shared" si="206"/>
        <v>0</v>
      </c>
      <c r="G606" s="26">
        <f t="shared" si="207"/>
        <v>0</v>
      </c>
      <c r="H606" s="8">
        <f t="shared" si="208"/>
        <v>0</v>
      </c>
      <c r="I606" s="8">
        <f t="shared" si="209"/>
        <v>0</v>
      </c>
      <c r="J606" s="8">
        <f t="shared" si="210"/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8">
        <f t="shared" si="211"/>
        <v>0</v>
      </c>
      <c r="Q606" s="9">
        <f t="shared" si="212"/>
        <v>0</v>
      </c>
      <c r="R606" s="7">
        <f t="shared" si="213"/>
        <v>0</v>
      </c>
      <c r="S606" s="8">
        <f t="shared" si="214"/>
        <v>0</v>
      </c>
      <c r="T606" s="9">
        <f t="shared" si="215"/>
        <v>0</v>
      </c>
      <c r="U606" s="9">
        <f t="shared" si="216"/>
        <v>0</v>
      </c>
      <c r="V606" s="1">
        <f t="shared" si="217"/>
        <v>0</v>
      </c>
    </row>
    <row r="607" spans="1:22">
      <c r="A607" s="105">
        <v>6.1399999999999996E-4</v>
      </c>
      <c r="B607" s="7">
        <f t="shared" si="205"/>
        <v>6.1399999999999996E-4</v>
      </c>
      <c r="C607"/>
      <c r="D607"/>
      <c r="E607"/>
      <c r="F607" s="26">
        <f t="shared" si="206"/>
        <v>0</v>
      </c>
      <c r="G607" s="26">
        <f t="shared" si="207"/>
        <v>0</v>
      </c>
      <c r="H607" s="8">
        <f t="shared" si="208"/>
        <v>0</v>
      </c>
      <c r="I607" s="8">
        <f t="shared" si="209"/>
        <v>0</v>
      </c>
      <c r="J607" s="8">
        <f t="shared" si="210"/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8">
        <f t="shared" si="211"/>
        <v>0</v>
      </c>
      <c r="Q607" s="9">
        <f t="shared" si="212"/>
        <v>0</v>
      </c>
      <c r="R607" s="7">
        <f t="shared" si="213"/>
        <v>0</v>
      </c>
      <c r="S607" s="8">
        <f t="shared" si="214"/>
        <v>0</v>
      </c>
      <c r="T607" s="9">
        <f t="shared" si="215"/>
        <v>0</v>
      </c>
      <c r="U607" s="9">
        <f t="shared" si="216"/>
        <v>0</v>
      </c>
      <c r="V607" s="1">
        <f t="shared" si="217"/>
        <v>0</v>
      </c>
    </row>
    <row r="608" spans="1:22">
      <c r="A608" s="105">
        <v>6.1499999999999999E-4</v>
      </c>
      <c r="B608" s="7">
        <f t="shared" si="205"/>
        <v>8400.0006150000372</v>
      </c>
      <c r="C608" t="s">
        <v>448</v>
      </c>
      <c r="D608" t="s">
        <v>423</v>
      </c>
      <c r="E608" t="s">
        <v>121</v>
      </c>
      <c r="F608" s="26">
        <f t="shared" si="206"/>
        <v>1</v>
      </c>
      <c r="G608" s="26">
        <f t="shared" si="207"/>
        <v>1</v>
      </c>
      <c r="H608" s="8">
        <f t="shared" si="208"/>
        <v>0</v>
      </c>
      <c r="I608" s="8">
        <f t="shared" si="209"/>
        <v>0</v>
      </c>
      <c r="J608" s="8">
        <f t="shared" si="210"/>
        <v>8400.0000000000364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8">
        <f t="shared" si="211"/>
        <v>0</v>
      </c>
      <c r="Q608" s="9">
        <f t="shared" si="212"/>
        <v>0</v>
      </c>
      <c r="R608" s="7">
        <f t="shared" si="213"/>
        <v>0</v>
      </c>
      <c r="S608" s="8">
        <f t="shared" si="214"/>
        <v>8400.0000000000364</v>
      </c>
      <c r="T608" s="9">
        <f t="shared" si="215"/>
        <v>0</v>
      </c>
      <c r="U608" s="9">
        <f t="shared" si="216"/>
        <v>0</v>
      </c>
      <c r="V608" s="1">
        <f t="shared" si="217"/>
        <v>8400.0000000000364</v>
      </c>
    </row>
    <row r="609" spans="1:22">
      <c r="A609" s="105">
        <v>6.1600000000000001E-4</v>
      </c>
      <c r="B609" s="7">
        <f t="shared" ref="B609:B640" si="218">V609+A609</f>
        <v>17441.638786607589</v>
      </c>
      <c r="C609" t="s">
        <v>43</v>
      </c>
      <c r="D609" t="s">
        <v>423</v>
      </c>
      <c r="E609" t="s">
        <v>119</v>
      </c>
      <c r="F609" s="26">
        <f t="shared" ref="F609:F640" si="219">COUNTIF(H609:O609,"&gt;1")</f>
        <v>2</v>
      </c>
      <c r="G609" s="26">
        <f t="shared" si="207"/>
        <v>2</v>
      </c>
      <c r="H609" s="8">
        <f t="shared" si="208"/>
        <v>8331.5158124319005</v>
      </c>
      <c r="I609" s="8">
        <f t="shared" si="209"/>
        <v>0</v>
      </c>
      <c r="J609" s="8">
        <f t="shared" si="210"/>
        <v>9110.1223581756876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8">
        <f t="shared" ref="P609:P640" si="220">LARGE(H609:J609,2)</f>
        <v>8331.5158124319005</v>
      </c>
      <c r="Q609" s="9">
        <f t="shared" ref="Q609:Q640" si="221">LARGE(K609:O609,3)</f>
        <v>0</v>
      </c>
      <c r="R609" s="7">
        <f t="shared" ref="R609:R640" si="222">LARGE(P609:Q609,1)</f>
        <v>8331.5158124319005</v>
      </c>
      <c r="S609" s="8">
        <f t="shared" ref="S609:S640" si="223">LARGE(H609:J609,1)</f>
        <v>9110.1223581756876</v>
      </c>
      <c r="T609" s="9">
        <f t="shared" ref="T609:T640" si="224">LARGE(K609:O609,1)</f>
        <v>0</v>
      </c>
      <c r="U609" s="9">
        <f t="shared" ref="U609:U640" si="225">LARGE(K609:O609,2)</f>
        <v>0</v>
      </c>
      <c r="V609" s="1">
        <f t="shared" si="217"/>
        <v>17441.638170607588</v>
      </c>
    </row>
    <row r="610" spans="1:22">
      <c r="A610" s="105">
        <v>6.1700000000000004E-4</v>
      </c>
      <c r="B610" s="7">
        <f t="shared" si="218"/>
        <v>6.1700000000000004E-4</v>
      </c>
      <c r="C610"/>
      <c r="D610"/>
      <c r="E610"/>
      <c r="F610" s="26">
        <f t="shared" si="219"/>
        <v>0</v>
      </c>
      <c r="G610" s="26">
        <f t="shared" si="207"/>
        <v>0</v>
      </c>
      <c r="H610" s="8">
        <f t="shared" si="208"/>
        <v>0</v>
      </c>
      <c r="I610" s="8">
        <f t="shared" si="209"/>
        <v>0</v>
      </c>
      <c r="J610" s="8">
        <f t="shared" si="210"/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8">
        <f t="shared" si="220"/>
        <v>0</v>
      </c>
      <c r="Q610" s="9">
        <f t="shared" si="221"/>
        <v>0</v>
      </c>
      <c r="R610" s="7">
        <f t="shared" si="222"/>
        <v>0</v>
      </c>
      <c r="S610" s="8">
        <f t="shared" si="223"/>
        <v>0</v>
      </c>
      <c r="T610" s="9">
        <f t="shared" si="224"/>
        <v>0</v>
      </c>
      <c r="U610" s="9">
        <f t="shared" si="225"/>
        <v>0</v>
      </c>
      <c r="V610" s="1">
        <f t="shared" si="217"/>
        <v>0</v>
      </c>
    </row>
    <row r="611" spans="1:22">
      <c r="A611" s="105">
        <v>6.1799999999999995E-4</v>
      </c>
      <c r="B611" s="7">
        <f t="shared" si="218"/>
        <v>7966.6325262378286</v>
      </c>
      <c r="C611" t="s">
        <v>451</v>
      </c>
      <c r="D611" t="s">
        <v>423</v>
      </c>
      <c r="E611" t="s">
        <v>121</v>
      </c>
      <c r="F611" s="26">
        <f t="shared" si="219"/>
        <v>1</v>
      </c>
      <c r="G611" s="26">
        <f t="shared" si="207"/>
        <v>1</v>
      </c>
      <c r="H611" s="8">
        <f t="shared" si="208"/>
        <v>7966.6319082378286</v>
      </c>
      <c r="I611" s="8">
        <f t="shared" si="209"/>
        <v>0</v>
      </c>
      <c r="J611" s="8">
        <f t="shared" si="210"/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8">
        <f t="shared" si="220"/>
        <v>0</v>
      </c>
      <c r="Q611" s="9">
        <f t="shared" si="221"/>
        <v>0</v>
      </c>
      <c r="R611" s="7">
        <f t="shared" si="222"/>
        <v>0</v>
      </c>
      <c r="S611" s="8">
        <f t="shared" si="223"/>
        <v>7966.6319082378286</v>
      </c>
      <c r="T611" s="9">
        <f t="shared" si="224"/>
        <v>0</v>
      </c>
      <c r="U611" s="9">
        <f t="shared" si="225"/>
        <v>0</v>
      </c>
      <c r="V611" s="1">
        <f t="shared" si="217"/>
        <v>7966.6319082378286</v>
      </c>
    </row>
    <row r="612" spans="1:22">
      <c r="A612" s="105">
        <v>6.1899999999999998E-4</v>
      </c>
      <c r="B612" s="7">
        <f t="shared" si="218"/>
        <v>8322.4407061459697</v>
      </c>
      <c r="C612" t="s">
        <v>452</v>
      </c>
      <c r="D612" t="s">
        <v>423</v>
      </c>
      <c r="E612" t="s">
        <v>332</v>
      </c>
      <c r="F612" s="26">
        <f t="shared" si="219"/>
        <v>1</v>
      </c>
      <c r="G612" s="26">
        <f t="shared" si="207"/>
        <v>1</v>
      </c>
      <c r="H612" s="8">
        <f t="shared" si="208"/>
        <v>8322.4400871459693</v>
      </c>
      <c r="I612" s="8">
        <f t="shared" si="209"/>
        <v>0</v>
      </c>
      <c r="J612" s="8">
        <f t="shared" si="210"/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8">
        <f t="shared" si="220"/>
        <v>0</v>
      </c>
      <c r="Q612" s="9">
        <f t="shared" si="221"/>
        <v>0</v>
      </c>
      <c r="R612" s="7">
        <f t="shared" si="222"/>
        <v>0</v>
      </c>
      <c r="S612" s="8">
        <f t="shared" si="223"/>
        <v>8322.4400871459693</v>
      </c>
      <c r="T612" s="9">
        <f t="shared" si="224"/>
        <v>0</v>
      </c>
      <c r="U612" s="9">
        <f t="shared" si="225"/>
        <v>0</v>
      </c>
      <c r="V612" s="1">
        <f t="shared" si="217"/>
        <v>8322.4400871459693</v>
      </c>
    </row>
    <row r="613" spans="1:22">
      <c r="A613" s="105">
        <v>6.2E-4</v>
      </c>
      <c r="B613" s="7">
        <f t="shared" si="218"/>
        <v>7915.7900936842088</v>
      </c>
      <c r="C613" t="s">
        <v>453</v>
      </c>
      <c r="D613" t="s">
        <v>423</v>
      </c>
      <c r="E613" t="s">
        <v>224</v>
      </c>
      <c r="F613" s="26">
        <f t="shared" si="219"/>
        <v>1</v>
      </c>
      <c r="G613" s="26">
        <f t="shared" si="207"/>
        <v>1</v>
      </c>
      <c r="H613" s="8">
        <f t="shared" si="208"/>
        <v>0</v>
      </c>
      <c r="I613" s="8">
        <f t="shared" si="209"/>
        <v>7915.789473684209</v>
      </c>
      <c r="J613" s="8">
        <f t="shared" si="210"/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8">
        <f t="shared" si="220"/>
        <v>0</v>
      </c>
      <c r="Q613" s="9">
        <f t="shared" si="221"/>
        <v>0</v>
      </c>
      <c r="R613" s="7">
        <f t="shared" si="222"/>
        <v>0</v>
      </c>
      <c r="S613" s="8">
        <f t="shared" si="223"/>
        <v>7915.789473684209</v>
      </c>
      <c r="T613" s="9">
        <f t="shared" si="224"/>
        <v>0</v>
      </c>
      <c r="U613" s="9">
        <f t="shared" si="225"/>
        <v>0</v>
      </c>
      <c r="V613" s="1">
        <f t="shared" si="217"/>
        <v>7915.789473684209</v>
      </c>
    </row>
    <row r="614" spans="1:22">
      <c r="A614" s="105">
        <v>6.2100000000000002E-4</v>
      </c>
      <c r="B614" s="7">
        <f t="shared" si="218"/>
        <v>8432.6717026778078</v>
      </c>
      <c r="C614" t="s">
        <v>454</v>
      </c>
      <c r="D614" t="s">
        <v>423</v>
      </c>
      <c r="E614" t="s">
        <v>349</v>
      </c>
      <c r="F614" s="26">
        <f t="shared" si="219"/>
        <v>1</v>
      </c>
      <c r="G614" s="26">
        <f t="shared" si="207"/>
        <v>1</v>
      </c>
      <c r="H614" s="8">
        <f t="shared" si="208"/>
        <v>8432.6710816778086</v>
      </c>
      <c r="I614" s="8">
        <f t="shared" si="209"/>
        <v>0</v>
      </c>
      <c r="J614" s="8">
        <f t="shared" si="210"/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8">
        <f t="shared" si="220"/>
        <v>0</v>
      </c>
      <c r="Q614" s="9">
        <f t="shared" si="221"/>
        <v>0</v>
      </c>
      <c r="R614" s="7">
        <f t="shared" si="222"/>
        <v>0</v>
      </c>
      <c r="S614" s="8">
        <f t="shared" si="223"/>
        <v>8432.6710816778086</v>
      </c>
      <c r="T614" s="9">
        <f t="shared" si="224"/>
        <v>0</v>
      </c>
      <c r="U614" s="9">
        <f t="shared" si="225"/>
        <v>0</v>
      </c>
      <c r="V614" s="1">
        <f t="shared" si="217"/>
        <v>8432.6710816778086</v>
      </c>
    </row>
    <row r="615" spans="1:22">
      <c r="A615" s="105">
        <v>6.2200000000000005E-4</v>
      </c>
      <c r="B615" s="7">
        <f t="shared" si="218"/>
        <v>6.2200000000000005E-4</v>
      </c>
      <c r="C615"/>
      <c r="D615"/>
      <c r="E615"/>
      <c r="F615" s="26">
        <f t="shared" si="219"/>
        <v>0</v>
      </c>
      <c r="G615" s="26">
        <f t="shared" si="207"/>
        <v>0</v>
      </c>
      <c r="H615" s="8">
        <f t="shared" si="208"/>
        <v>0</v>
      </c>
      <c r="I615" s="8">
        <f t="shared" si="209"/>
        <v>0</v>
      </c>
      <c r="J615" s="8">
        <f t="shared" si="210"/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8">
        <f t="shared" si="220"/>
        <v>0</v>
      </c>
      <c r="Q615" s="9">
        <f t="shared" si="221"/>
        <v>0</v>
      </c>
      <c r="R615" s="7">
        <f t="shared" si="222"/>
        <v>0</v>
      </c>
      <c r="S615" s="8">
        <f t="shared" si="223"/>
        <v>0</v>
      </c>
      <c r="T615" s="9">
        <f t="shared" si="224"/>
        <v>0</v>
      </c>
      <c r="U615" s="9">
        <f t="shared" si="225"/>
        <v>0</v>
      </c>
      <c r="V615" s="1">
        <f t="shared" si="217"/>
        <v>0</v>
      </c>
    </row>
    <row r="616" spans="1:22">
      <c r="A616" s="105">
        <v>6.2299999999999996E-4</v>
      </c>
      <c r="B616" s="7">
        <f t="shared" si="218"/>
        <v>9272.5037056140573</v>
      </c>
      <c r="C616" t="s">
        <v>455</v>
      </c>
      <c r="D616" t="s">
        <v>423</v>
      </c>
      <c r="E616" t="s">
        <v>351</v>
      </c>
      <c r="F616" s="26">
        <f t="shared" si="219"/>
        <v>1</v>
      </c>
      <c r="G616" s="26">
        <f t="shared" si="207"/>
        <v>1</v>
      </c>
      <c r="H616" s="8">
        <f t="shared" si="208"/>
        <v>0</v>
      </c>
      <c r="I616" s="8">
        <f t="shared" si="209"/>
        <v>9272.5030826140573</v>
      </c>
      <c r="J616" s="8">
        <f t="shared" si="210"/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8">
        <f t="shared" si="220"/>
        <v>0</v>
      </c>
      <c r="Q616" s="9">
        <f t="shared" si="221"/>
        <v>0</v>
      </c>
      <c r="R616" s="7">
        <f t="shared" si="222"/>
        <v>0</v>
      </c>
      <c r="S616" s="8">
        <f t="shared" si="223"/>
        <v>9272.5030826140573</v>
      </c>
      <c r="T616" s="9">
        <f t="shared" si="224"/>
        <v>0</v>
      </c>
      <c r="U616" s="9">
        <f t="shared" si="225"/>
        <v>0</v>
      </c>
      <c r="V616" s="1">
        <f t="shared" si="217"/>
        <v>9272.5030826140573</v>
      </c>
    </row>
    <row r="617" spans="1:22">
      <c r="A617" s="105">
        <v>6.2399999999999999E-4</v>
      </c>
      <c r="B617" s="7">
        <f t="shared" si="218"/>
        <v>7047.9711037048464</v>
      </c>
      <c r="C617" t="s">
        <v>456</v>
      </c>
      <c r="D617" t="s">
        <v>423</v>
      </c>
      <c r="E617" t="s">
        <v>332</v>
      </c>
      <c r="F617" s="26">
        <f t="shared" si="219"/>
        <v>1</v>
      </c>
      <c r="G617" s="26">
        <f t="shared" si="207"/>
        <v>1</v>
      </c>
      <c r="H617" s="8">
        <f t="shared" si="208"/>
        <v>7047.9704797048462</v>
      </c>
      <c r="I617" s="8">
        <f t="shared" si="209"/>
        <v>0</v>
      </c>
      <c r="J617" s="8">
        <f t="shared" si="210"/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8">
        <f t="shared" si="220"/>
        <v>0</v>
      </c>
      <c r="Q617" s="9">
        <f t="shared" si="221"/>
        <v>0</v>
      </c>
      <c r="R617" s="7">
        <f t="shared" si="222"/>
        <v>0</v>
      </c>
      <c r="S617" s="8">
        <f t="shared" si="223"/>
        <v>7047.9704797048462</v>
      </c>
      <c r="T617" s="9">
        <f t="shared" si="224"/>
        <v>0</v>
      </c>
      <c r="U617" s="9">
        <f t="shared" si="225"/>
        <v>0</v>
      </c>
      <c r="V617" s="1">
        <f t="shared" si="217"/>
        <v>7047.9704797048462</v>
      </c>
    </row>
    <row r="618" spans="1:22">
      <c r="A618" s="105">
        <v>6.2500000000000001E-4</v>
      </c>
      <c r="B618" s="7">
        <f t="shared" si="218"/>
        <v>8711.5171586374909</v>
      </c>
      <c r="C618" t="s">
        <v>457</v>
      </c>
      <c r="D618" t="s">
        <v>423</v>
      </c>
      <c r="E618" t="s">
        <v>332</v>
      </c>
      <c r="F618" s="26">
        <f t="shared" si="219"/>
        <v>1</v>
      </c>
      <c r="G618" s="26">
        <f t="shared" si="207"/>
        <v>1</v>
      </c>
      <c r="H618" s="8">
        <f t="shared" si="208"/>
        <v>8711.5165336374903</v>
      </c>
      <c r="I618" s="8">
        <f t="shared" si="209"/>
        <v>0</v>
      </c>
      <c r="J618" s="8">
        <f t="shared" si="210"/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8">
        <f t="shared" si="220"/>
        <v>0</v>
      </c>
      <c r="Q618" s="9">
        <f t="shared" si="221"/>
        <v>0</v>
      </c>
      <c r="R618" s="7">
        <f t="shared" si="222"/>
        <v>0</v>
      </c>
      <c r="S618" s="8">
        <f t="shared" si="223"/>
        <v>8711.5165336374903</v>
      </c>
      <c r="T618" s="9">
        <f t="shared" si="224"/>
        <v>0</v>
      </c>
      <c r="U618" s="9">
        <f t="shared" si="225"/>
        <v>0</v>
      </c>
      <c r="V618" s="1">
        <f t="shared" si="217"/>
        <v>8711.5165336374903</v>
      </c>
    </row>
    <row r="619" spans="1:22">
      <c r="A619" s="105">
        <v>6.2600000000000004E-4</v>
      </c>
      <c r="B619" s="7">
        <f t="shared" si="218"/>
        <v>6.2600000000000004E-4</v>
      </c>
      <c r="C619"/>
      <c r="D619"/>
      <c r="E619"/>
      <c r="F619" s="26">
        <f t="shared" si="219"/>
        <v>0</v>
      </c>
      <c r="G619" s="26">
        <f t="shared" si="207"/>
        <v>0</v>
      </c>
      <c r="H619" s="8">
        <f t="shared" si="208"/>
        <v>0</v>
      </c>
      <c r="I619" s="8">
        <f t="shared" si="209"/>
        <v>0</v>
      </c>
      <c r="J619" s="8">
        <f t="shared" si="210"/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8">
        <f t="shared" si="220"/>
        <v>0</v>
      </c>
      <c r="Q619" s="9">
        <f t="shared" si="221"/>
        <v>0</v>
      </c>
      <c r="R619" s="7">
        <f t="shared" si="222"/>
        <v>0</v>
      </c>
      <c r="S619" s="8">
        <f t="shared" si="223"/>
        <v>0</v>
      </c>
      <c r="T619" s="9">
        <f t="shared" si="224"/>
        <v>0</v>
      </c>
      <c r="U619" s="9">
        <f t="shared" si="225"/>
        <v>0</v>
      </c>
      <c r="V619" s="1">
        <f t="shared" si="217"/>
        <v>0</v>
      </c>
    </row>
    <row r="620" spans="1:22">
      <c r="A620" s="105">
        <v>6.2699999999999995E-4</v>
      </c>
      <c r="B620" s="7">
        <f t="shared" si="218"/>
        <v>6.2699999999999995E-4</v>
      </c>
      <c r="C620"/>
      <c r="D620"/>
      <c r="E620"/>
      <c r="F620" s="26">
        <f t="shared" si="219"/>
        <v>0</v>
      </c>
      <c r="G620" s="26">
        <f t="shared" si="207"/>
        <v>0</v>
      </c>
      <c r="H620" s="8">
        <f t="shared" si="208"/>
        <v>0</v>
      </c>
      <c r="I620" s="8">
        <f t="shared" si="209"/>
        <v>0</v>
      </c>
      <c r="J620" s="8">
        <f t="shared" si="210"/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8">
        <f t="shared" si="220"/>
        <v>0</v>
      </c>
      <c r="Q620" s="9">
        <f t="shared" si="221"/>
        <v>0</v>
      </c>
      <c r="R620" s="7">
        <f t="shared" si="222"/>
        <v>0</v>
      </c>
      <c r="S620" s="8">
        <f t="shared" si="223"/>
        <v>0</v>
      </c>
      <c r="T620" s="9">
        <f t="shared" si="224"/>
        <v>0</v>
      </c>
      <c r="U620" s="9">
        <f t="shared" si="225"/>
        <v>0</v>
      </c>
      <c r="V620" s="1">
        <f t="shared" si="217"/>
        <v>0</v>
      </c>
    </row>
    <row r="621" spans="1:22">
      <c r="A621" s="105">
        <v>6.2799999999999998E-4</v>
      </c>
      <c r="B621" s="7">
        <f t="shared" si="218"/>
        <v>8911.8613461718978</v>
      </c>
      <c r="C621" t="s">
        <v>458</v>
      </c>
      <c r="D621" t="s">
        <v>423</v>
      </c>
      <c r="E621" t="s">
        <v>415</v>
      </c>
      <c r="F621" s="26">
        <f t="shared" si="219"/>
        <v>1</v>
      </c>
      <c r="G621" s="26">
        <f t="shared" si="207"/>
        <v>1</v>
      </c>
      <c r="H621" s="8">
        <f t="shared" si="208"/>
        <v>0</v>
      </c>
      <c r="I621" s="8">
        <f t="shared" si="209"/>
        <v>0</v>
      </c>
      <c r="J621" s="8">
        <f t="shared" si="210"/>
        <v>8911.860718171898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8">
        <f t="shared" si="220"/>
        <v>0</v>
      </c>
      <c r="Q621" s="9">
        <f t="shared" si="221"/>
        <v>0</v>
      </c>
      <c r="R621" s="7">
        <f t="shared" si="222"/>
        <v>0</v>
      </c>
      <c r="S621" s="8">
        <f t="shared" si="223"/>
        <v>8911.860718171898</v>
      </c>
      <c r="T621" s="9">
        <f t="shared" si="224"/>
        <v>0</v>
      </c>
      <c r="U621" s="9">
        <f t="shared" si="225"/>
        <v>0</v>
      </c>
      <c r="V621" s="1">
        <f t="shared" si="217"/>
        <v>8911.860718171898</v>
      </c>
    </row>
    <row r="622" spans="1:22">
      <c r="A622" s="105">
        <v>6.29E-4</v>
      </c>
      <c r="B622" s="7">
        <f t="shared" si="218"/>
        <v>6.29E-4</v>
      </c>
      <c r="C622"/>
      <c r="D622"/>
      <c r="E622"/>
      <c r="F622" s="26">
        <f t="shared" si="219"/>
        <v>0</v>
      </c>
      <c r="G622" s="26">
        <f t="shared" si="207"/>
        <v>0</v>
      </c>
      <c r="H622" s="8">
        <f t="shared" si="208"/>
        <v>0</v>
      </c>
      <c r="I622" s="8">
        <f t="shared" si="209"/>
        <v>0</v>
      </c>
      <c r="J622" s="8">
        <f t="shared" si="210"/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8">
        <f t="shared" si="220"/>
        <v>0</v>
      </c>
      <c r="Q622" s="9">
        <f t="shared" si="221"/>
        <v>0</v>
      </c>
      <c r="R622" s="7">
        <f t="shared" si="222"/>
        <v>0</v>
      </c>
      <c r="S622" s="8">
        <f t="shared" si="223"/>
        <v>0</v>
      </c>
      <c r="T622" s="9">
        <f t="shared" si="224"/>
        <v>0</v>
      </c>
      <c r="U622" s="9">
        <f t="shared" si="225"/>
        <v>0</v>
      </c>
      <c r="V622" s="1">
        <f t="shared" si="217"/>
        <v>0</v>
      </c>
    </row>
    <row r="623" spans="1:22">
      <c r="A623" s="105">
        <v>6.3000000000000003E-4</v>
      </c>
      <c r="B623" s="7">
        <f t="shared" si="218"/>
        <v>7353.2248840905704</v>
      </c>
      <c r="C623" t="s">
        <v>57</v>
      </c>
      <c r="D623" t="s">
        <v>423</v>
      </c>
      <c r="E623" t="s">
        <v>118</v>
      </c>
      <c r="F623" s="26">
        <f t="shared" si="219"/>
        <v>1</v>
      </c>
      <c r="G623" s="26">
        <f t="shared" si="207"/>
        <v>1</v>
      </c>
      <c r="H623" s="8">
        <f t="shared" si="208"/>
        <v>7353.2242540905709</v>
      </c>
      <c r="I623" s="8">
        <f t="shared" si="209"/>
        <v>0</v>
      </c>
      <c r="J623" s="8">
        <f t="shared" si="210"/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8">
        <f t="shared" si="220"/>
        <v>0</v>
      </c>
      <c r="Q623" s="9">
        <f t="shared" si="221"/>
        <v>0</v>
      </c>
      <c r="R623" s="7">
        <f t="shared" si="222"/>
        <v>0</v>
      </c>
      <c r="S623" s="8">
        <f t="shared" si="223"/>
        <v>7353.2242540905709</v>
      </c>
      <c r="T623" s="9">
        <f t="shared" si="224"/>
        <v>0</v>
      </c>
      <c r="U623" s="9">
        <f t="shared" si="225"/>
        <v>0</v>
      </c>
      <c r="V623" s="1">
        <f t="shared" si="217"/>
        <v>7353.2242540905709</v>
      </c>
    </row>
    <row r="624" spans="1:22">
      <c r="A624" s="105">
        <v>6.3100000000000005E-4</v>
      </c>
      <c r="B624" s="7">
        <f t="shared" si="218"/>
        <v>6.3100000000000005E-4</v>
      </c>
      <c r="C624"/>
      <c r="D624"/>
      <c r="E624"/>
      <c r="F624" s="26">
        <f t="shared" si="219"/>
        <v>0</v>
      </c>
      <c r="G624" s="26">
        <f t="shared" si="207"/>
        <v>0</v>
      </c>
      <c r="H624" s="8">
        <f t="shared" si="208"/>
        <v>0</v>
      </c>
      <c r="I624" s="8">
        <f t="shared" si="209"/>
        <v>0</v>
      </c>
      <c r="J624" s="8">
        <f t="shared" si="210"/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8">
        <f t="shared" si="220"/>
        <v>0</v>
      </c>
      <c r="Q624" s="9">
        <f t="shared" si="221"/>
        <v>0</v>
      </c>
      <c r="R624" s="7">
        <f t="shared" si="222"/>
        <v>0</v>
      </c>
      <c r="S624" s="8">
        <f t="shared" si="223"/>
        <v>0</v>
      </c>
      <c r="T624" s="9">
        <f t="shared" si="224"/>
        <v>0</v>
      </c>
      <c r="U624" s="9">
        <f t="shared" si="225"/>
        <v>0</v>
      </c>
      <c r="V624" s="1">
        <f t="shared" si="217"/>
        <v>0</v>
      </c>
    </row>
    <row r="625" spans="1:22">
      <c r="A625" s="105">
        <v>6.3199999999999997E-4</v>
      </c>
      <c r="B625" s="7">
        <f t="shared" si="218"/>
        <v>6.3199999999999997E-4</v>
      </c>
      <c r="C625"/>
      <c r="D625"/>
      <c r="E625"/>
      <c r="F625" s="26">
        <f t="shared" si="219"/>
        <v>0</v>
      </c>
      <c r="G625" s="26">
        <f t="shared" si="207"/>
        <v>0</v>
      </c>
      <c r="H625" s="8">
        <f t="shared" si="208"/>
        <v>0</v>
      </c>
      <c r="I625" s="8">
        <f t="shared" si="209"/>
        <v>0</v>
      </c>
      <c r="J625" s="8">
        <f t="shared" si="210"/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8">
        <f t="shared" si="220"/>
        <v>0</v>
      </c>
      <c r="Q625" s="9">
        <f t="shared" si="221"/>
        <v>0</v>
      </c>
      <c r="R625" s="7">
        <f t="shared" si="222"/>
        <v>0</v>
      </c>
      <c r="S625" s="8">
        <f t="shared" si="223"/>
        <v>0</v>
      </c>
      <c r="T625" s="9">
        <f t="shared" si="224"/>
        <v>0</v>
      </c>
      <c r="U625" s="9">
        <f t="shared" si="225"/>
        <v>0</v>
      </c>
      <c r="V625" s="1">
        <f t="shared" si="217"/>
        <v>0</v>
      </c>
    </row>
    <row r="626" spans="1:22">
      <c r="A626" s="105">
        <v>6.3299999999999999E-4</v>
      </c>
      <c r="B626" s="7">
        <f t="shared" si="218"/>
        <v>6.3299999999999999E-4</v>
      </c>
      <c r="C626"/>
      <c r="D626"/>
      <c r="E626"/>
      <c r="F626" s="26">
        <f t="shared" si="219"/>
        <v>0</v>
      </c>
      <c r="G626" s="26">
        <f t="shared" si="207"/>
        <v>0</v>
      </c>
      <c r="H626" s="8">
        <f t="shared" si="208"/>
        <v>0</v>
      </c>
      <c r="I626" s="8">
        <f t="shared" si="209"/>
        <v>0</v>
      </c>
      <c r="J626" s="8">
        <f t="shared" si="210"/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8">
        <f t="shared" si="220"/>
        <v>0</v>
      </c>
      <c r="Q626" s="9">
        <f t="shared" si="221"/>
        <v>0</v>
      </c>
      <c r="R626" s="7">
        <f t="shared" si="222"/>
        <v>0</v>
      </c>
      <c r="S626" s="8">
        <f t="shared" si="223"/>
        <v>0</v>
      </c>
      <c r="T626" s="9">
        <f t="shared" si="224"/>
        <v>0</v>
      </c>
      <c r="U626" s="9">
        <f t="shared" si="225"/>
        <v>0</v>
      </c>
      <c r="V626" s="1">
        <f t="shared" si="217"/>
        <v>0</v>
      </c>
    </row>
    <row r="627" spans="1:22">
      <c r="A627" s="105">
        <v>6.3400000000000001E-4</v>
      </c>
      <c r="B627" s="7">
        <f t="shared" si="218"/>
        <v>8852.8395679513815</v>
      </c>
      <c r="C627" t="s">
        <v>463</v>
      </c>
      <c r="D627" t="s">
        <v>423</v>
      </c>
      <c r="E627" t="s">
        <v>332</v>
      </c>
      <c r="F627" s="26">
        <f t="shared" si="219"/>
        <v>1</v>
      </c>
      <c r="G627" s="26">
        <f t="shared" si="207"/>
        <v>1</v>
      </c>
      <c r="H627" s="8">
        <f t="shared" si="208"/>
        <v>8852.8389339513815</v>
      </c>
      <c r="I627" s="8">
        <f t="shared" si="209"/>
        <v>0</v>
      </c>
      <c r="J627" s="8">
        <f t="shared" si="210"/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8">
        <f t="shared" si="220"/>
        <v>0</v>
      </c>
      <c r="Q627" s="9">
        <f t="shared" si="221"/>
        <v>0</v>
      </c>
      <c r="R627" s="7">
        <f t="shared" si="222"/>
        <v>0</v>
      </c>
      <c r="S627" s="8">
        <f t="shared" si="223"/>
        <v>8852.8389339513815</v>
      </c>
      <c r="T627" s="9">
        <f t="shared" si="224"/>
        <v>0</v>
      </c>
      <c r="U627" s="9">
        <f t="shared" si="225"/>
        <v>0</v>
      </c>
      <c r="V627" s="1">
        <f t="shared" si="217"/>
        <v>8852.8389339513815</v>
      </c>
    </row>
    <row r="628" spans="1:22">
      <c r="A628" s="105">
        <v>6.3500000000000004E-4</v>
      </c>
      <c r="B628" s="7">
        <f t="shared" si="218"/>
        <v>18207.835306915182</v>
      </c>
      <c r="C628" t="s">
        <v>56</v>
      </c>
      <c r="D628" t="s">
        <v>423</v>
      </c>
      <c r="E628" t="s">
        <v>118</v>
      </c>
      <c r="F628" s="26">
        <f t="shared" si="219"/>
        <v>2</v>
      </c>
      <c r="G628" s="26">
        <f t="shared" si="207"/>
        <v>2</v>
      </c>
      <c r="H628" s="8">
        <f t="shared" si="208"/>
        <v>8761.4678899082901</v>
      </c>
      <c r="I628" s="8">
        <f t="shared" si="209"/>
        <v>0</v>
      </c>
      <c r="J628" s="8">
        <f t="shared" si="210"/>
        <v>9446.3667820068913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8">
        <f t="shared" si="220"/>
        <v>8761.4678899082901</v>
      </c>
      <c r="Q628" s="9">
        <f t="shared" si="221"/>
        <v>0</v>
      </c>
      <c r="R628" s="7">
        <f t="shared" si="222"/>
        <v>8761.4678899082901</v>
      </c>
      <c r="S628" s="8">
        <f t="shared" si="223"/>
        <v>9446.3667820068913</v>
      </c>
      <c r="T628" s="9">
        <f t="shared" si="224"/>
        <v>0</v>
      </c>
      <c r="U628" s="9">
        <f t="shared" si="225"/>
        <v>0</v>
      </c>
      <c r="V628" s="1">
        <f t="shared" si="217"/>
        <v>18207.834671915181</v>
      </c>
    </row>
    <row r="629" spans="1:22">
      <c r="A629" s="105">
        <v>6.3599999999999996E-4</v>
      </c>
      <c r="B629" s="7">
        <f t="shared" si="218"/>
        <v>6.3599999999999996E-4</v>
      </c>
      <c r="C629"/>
      <c r="D629"/>
      <c r="E629"/>
      <c r="F629" s="26">
        <f t="shared" si="219"/>
        <v>0</v>
      </c>
      <c r="G629" s="26">
        <f t="shared" si="207"/>
        <v>0</v>
      </c>
      <c r="H629" s="8">
        <f t="shared" si="208"/>
        <v>0</v>
      </c>
      <c r="I629" s="8">
        <f t="shared" si="209"/>
        <v>0</v>
      </c>
      <c r="J629" s="8">
        <f t="shared" si="210"/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8">
        <f t="shared" si="220"/>
        <v>0</v>
      </c>
      <c r="Q629" s="9">
        <f t="shared" si="221"/>
        <v>0</v>
      </c>
      <c r="R629" s="7">
        <f t="shared" si="222"/>
        <v>0</v>
      </c>
      <c r="S629" s="8">
        <f t="shared" si="223"/>
        <v>0</v>
      </c>
      <c r="T629" s="9">
        <f t="shared" si="224"/>
        <v>0</v>
      </c>
      <c r="U629" s="9">
        <f t="shared" si="225"/>
        <v>0</v>
      </c>
      <c r="V629" s="1">
        <f t="shared" si="217"/>
        <v>0</v>
      </c>
    </row>
    <row r="630" spans="1:22">
      <c r="A630" s="105">
        <v>6.3699999999999998E-4</v>
      </c>
      <c r="B630" s="7">
        <f t="shared" si="218"/>
        <v>6.3699999999999998E-4</v>
      </c>
      <c r="C630"/>
      <c r="D630"/>
      <c r="E630"/>
      <c r="F630" s="26">
        <f t="shared" si="219"/>
        <v>0</v>
      </c>
      <c r="G630" s="26">
        <f t="shared" si="207"/>
        <v>0</v>
      </c>
      <c r="H630" s="8">
        <f t="shared" si="208"/>
        <v>0</v>
      </c>
      <c r="I630" s="8">
        <f t="shared" si="209"/>
        <v>0</v>
      </c>
      <c r="J630" s="8">
        <f t="shared" si="210"/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8">
        <f t="shared" si="220"/>
        <v>0</v>
      </c>
      <c r="Q630" s="9">
        <f t="shared" si="221"/>
        <v>0</v>
      </c>
      <c r="R630" s="7">
        <f t="shared" si="222"/>
        <v>0</v>
      </c>
      <c r="S630" s="8">
        <f t="shared" si="223"/>
        <v>0</v>
      </c>
      <c r="T630" s="9">
        <f t="shared" si="224"/>
        <v>0</v>
      </c>
      <c r="U630" s="9">
        <f t="shared" si="225"/>
        <v>0</v>
      </c>
      <c r="V630" s="1">
        <f t="shared" si="217"/>
        <v>0</v>
      </c>
    </row>
    <row r="631" spans="1:22">
      <c r="A631" s="105">
        <v>6.38E-4</v>
      </c>
      <c r="B631" s="7">
        <f t="shared" si="218"/>
        <v>6.38E-4</v>
      </c>
      <c r="C631"/>
      <c r="D631"/>
      <c r="E631"/>
      <c r="F631" s="26">
        <f t="shared" si="219"/>
        <v>0</v>
      </c>
      <c r="G631" s="26">
        <f t="shared" si="207"/>
        <v>0</v>
      </c>
      <c r="H631" s="8">
        <f t="shared" si="208"/>
        <v>0</v>
      </c>
      <c r="I631" s="8">
        <f t="shared" si="209"/>
        <v>0</v>
      </c>
      <c r="J631" s="8">
        <f t="shared" si="210"/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8">
        <f t="shared" si="220"/>
        <v>0</v>
      </c>
      <c r="Q631" s="9">
        <f t="shared" si="221"/>
        <v>0</v>
      </c>
      <c r="R631" s="7">
        <f t="shared" si="222"/>
        <v>0</v>
      </c>
      <c r="S631" s="8">
        <f t="shared" si="223"/>
        <v>0</v>
      </c>
      <c r="T631" s="9">
        <f t="shared" si="224"/>
        <v>0</v>
      </c>
      <c r="U631" s="9">
        <f t="shared" si="225"/>
        <v>0</v>
      </c>
      <c r="V631" s="1">
        <f t="shared" si="217"/>
        <v>0</v>
      </c>
    </row>
    <row r="632" spans="1:22">
      <c r="A632" s="105">
        <v>6.3900000000000003E-4</v>
      </c>
      <c r="B632" s="7">
        <f t="shared" si="218"/>
        <v>7704.6102344844994</v>
      </c>
      <c r="C632" t="s">
        <v>465</v>
      </c>
      <c r="D632" t="s">
        <v>423</v>
      </c>
      <c r="E632" t="s">
        <v>315</v>
      </c>
      <c r="F632" s="26">
        <f t="shared" si="219"/>
        <v>1</v>
      </c>
      <c r="G632" s="26">
        <f t="shared" si="207"/>
        <v>1</v>
      </c>
      <c r="H632" s="8">
        <f t="shared" si="208"/>
        <v>0</v>
      </c>
      <c r="I632" s="8">
        <f t="shared" si="209"/>
        <v>0</v>
      </c>
      <c r="J632" s="8">
        <f t="shared" si="210"/>
        <v>7704.6095954844996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8">
        <f t="shared" si="220"/>
        <v>0</v>
      </c>
      <c r="Q632" s="9">
        <f t="shared" si="221"/>
        <v>0</v>
      </c>
      <c r="R632" s="7">
        <f t="shared" si="222"/>
        <v>0</v>
      </c>
      <c r="S632" s="8">
        <f t="shared" si="223"/>
        <v>7704.6095954844996</v>
      </c>
      <c r="T632" s="9">
        <f t="shared" si="224"/>
        <v>0</v>
      </c>
      <c r="U632" s="9">
        <f t="shared" si="225"/>
        <v>0</v>
      </c>
      <c r="V632" s="1">
        <f t="shared" si="217"/>
        <v>7704.6095954844996</v>
      </c>
    </row>
    <row r="633" spans="1:22">
      <c r="A633" s="105">
        <v>6.3999999999999994E-4</v>
      </c>
      <c r="B633" s="7">
        <f t="shared" si="218"/>
        <v>18176.093870545807</v>
      </c>
      <c r="C633" t="s">
        <v>466</v>
      </c>
      <c r="D633" t="s">
        <v>423</v>
      </c>
      <c r="E633" t="s">
        <v>202</v>
      </c>
      <c r="F633" s="26">
        <f t="shared" si="219"/>
        <v>2</v>
      </c>
      <c r="G633" s="26">
        <f t="shared" si="207"/>
        <v>2</v>
      </c>
      <c r="H633" s="8">
        <f t="shared" si="208"/>
        <v>0</v>
      </c>
      <c r="I633" s="8">
        <f t="shared" si="209"/>
        <v>8574.6864310148194</v>
      </c>
      <c r="J633" s="8">
        <f t="shared" si="210"/>
        <v>9601.4067995309888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8">
        <f t="shared" si="220"/>
        <v>8574.6864310148194</v>
      </c>
      <c r="Q633" s="9">
        <f t="shared" si="221"/>
        <v>0</v>
      </c>
      <c r="R633" s="7">
        <f t="shared" si="222"/>
        <v>8574.6864310148194</v>
      </c>
      <c r="S633" s="8">
        <f t="shared" si="223"/>
        <v>9601.4067995309888</v>
      </c>
      <c r="T633" s="9">
        <f t="shared" si="224"/>
        <v>0</v>
      </c>
      <c r="U633" s="9">
        <f t="shared" si="225"/>
        <v>0</v>
      </c>
      <c r="V633" s="1">
        <f t="shared" si="217"/>
        <v>18176.093230545808</v>
      </c>
    </row>
    <row r="634" spans="1:22">
      <c r="A634" s="105">
        <v>6.4099999999999997E-4</v>
      </c>
      <c r="B634" s="7">
        <f t="shared" si="218"/>
        <v>6.4099999999999997E-4</v>
      </c>
      <c r="C634"/>
      <c r="D634"/>
      <c r="E634"/>
      <c r="F634" s="26">
        <f t="shared" si="219"/>
        <v>0</v>
      </c>
      <c r="G634" s="26">
        <f t="shared" si="207"/>
        <v>0</v>
      </c>
      <c r="H634" s="8">
        <f t="shared" si="208"/>
        <v>0</v>
      </c>
      <c r="I634" s="8">
        <f t="shared" si="209"/>
        <v>0</v>
      </c>
      <c r="J634" s="8">
        <f t="shared" si="210"/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8">
        <f t="shared" si="220"/>
        <v>0</v>
      </c>
      <c r="Q634" s="9">
        <f t="shared" si="221"/>
        <v>0</v>
      </c>
      <c r="R634" s="7">
        <f t="shared" si="222"/>
        <v>0</v>
      </c>
      <c r="S634" s="8">
        <f t="shared" si="223"/>
        <v>0</v>
      </c>
      <c r="T634" s="9">
        <f t="shared" si="224"/>
        <v>0</v>
      </c>
      <c r="U634" s="9">
        <f t="shared" si="225"/>
        <v>0</v>
      </c>
      <c r="V634" s="1">
        <f t="shared" si="217"/>
        <v>0</v>
      </c>
    </row>
    <row r="635" spans="1:22">
      <c r="A635" s="105">
        <v>6.4199999999999999E-4</v>
      </c>
      <c r="B635" s="7">
        <f t="shared" si="218"/>
        <v>16693.390583258508</v>
      </c>
      <c r="C635" t="s">
        <v>61</v>
      </c>
      <c r="D635" t="s">
        <v>423</v>
      </c>
      <c r="E635" t="s">
        <v>119</v>
      </c>
      <c r="F635" s="26">
        <f t="shared" si="219"/>
        <v>2</v>
      </c>
      <c r="G635" s="26">
        <f t="shared" si="207"/>
        <v>2</v>
      </c>
      <c r="H635" s="8">
        <f t="shared" si="208"/>
        <v>8223.8966630786199</v>
      </c>
      <c r="I635" s="8">
        <f t="shared" si="209"/>
        <v>0</v>
      </c>
      <c r="J635" s="8">
        <f t="shared" si="210"/>
        <v>8469.4932781798871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8">
        <f t="shared" si="220"/>
        <v>8223.8966630786199</v>
      </c>
      <c r="Q635" s="9">
        <f t="shared" si="221"/>
        <v>0</v>
      </c>
      <c r="R635" s="7">
        <f t="shared" si="222"/>
        <v>8223.8966630786199</v>
      </c>
      <c r="S635" s="8">
        <f t="shared" si="223"/>
        <v>8469.4932781798871</v>
      </c>
      <c r="T635" s="9">
        <f t="shared" si="224"/>
        <v>0</v>
      </c>
      <c r="U635" s="9">
        <f t="shared" si="225"/>
        <v>0</v>
      </c>
      <c r="V635" s="1">
        <f t="shared" si="217"/>
        <v>16693.389941258509</v>
      </c>
    </row>
    <row r="636" spans="1:22">
      <c r="A636" s="105">
        <v>6.4300000000000002E-4</v>
      </c>
      <c r="B636" s="7">
        <f t="shared" si="218"/>
        <v>6.4300000000000002E-4</v>
      </c>
      <c r="C636"/>
      <c r="D636"/>
      <c r="E636"/>
      <c r="F636" s="26">
        <f t="shared" si="219"/>
        <v>0</v>
      </c>
      <c r="G636" s="26">
        <f t="shared" si="207"/>
        <v>0</v>
      </c>
      <c r="H636" s="8">
        <f t="shared" si="208"/>
        <v>0</v>
      </c>
      <c r="I636" s="8">
        <f t="shared" si="209"/>
        <v>0</v>
      </c>
      <c r="J636" s="8">
        <f t="shared" si="210"/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8">
        <f t="shared" si="220"/>
        <v>0</v>
      </c>
      <c r="Q636" s="9">
        <f t="shared" si="221"/>
        <v>0</v>
      </c>
      <c r="R636" s="7">
        <f t="shared" si="222"/>
        <v>0</v>
      </c>
      <c r="S636" s="8">
        <f t="shared" si="223"/>
        <v>0</v>
      </c>
      <c r="T636" s="9">
        <f t="shared" si="224"/>
        <v>0</v>
      </c>
      <c r="U636" s="9">
        <f t="shared" si="225"/>
        <v>0</v>
      </c>
      <c r="V636" s="1">
        <f t="shared" si="217"/>
        <v>0</v>
      </c>
    </row>
    <row r="637" spans="1:22">
      <c r="A637" s="105">
        <v>6.4400000000000004E-4</v>
      </c>
      <c r="B637" s="7">
        <f t="shared" si="218"/>
        <v>6.4400000000000004E-4</v>
      </c>
      <c r="C637"/>
      <c r="D637"/>
      <c r="E637"/>
      <c r="F637" s="26">
        <f t="shared" si="219"/>
        <v>0</v>
      </c>
      <c r="G637" s="26">
        <f t="shared" si="207"/>
        <v>0</v>
      </c>
      <c r="H637" s="8">
        <f t="shared" si="208"/>
        <v>0</v>
      </c>
      <c r="I637" s="8">
        <f t="shared" si="209"/>
        <v>0</v>
      </c>
      <c r="J637" s="8">
        <f t="shared" si="210"/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8">
        <f t="shared" si="220"/>
        <v>0</v>
      </c>
      <c r="Q637" s="9">
        <f t="shared" si="221"/>
        <v>0</v>
      </c>
      <c r="R637" s="7">
        <f t="shared" si="222"/>
        <v>0</v>
      </c>
      <c r="S637" s="8">
        <f t="shared" si="223"/>
        <v>0</v>
      </c>
      <c r="T637" s="9">
        <f t="shared" si="224"/>
        <v>0</v>
      </c>
      <c r="U637" s="9">
        <f t="shared" si="225"/>
        <v>0</v>
      </c>
      <c r="V637" s="1">
        <f t="shared" si="217"/>
        <v>0</v>
      </c>
    </row>
    <row r="638" spans="1:22">
      <c r="A638" s="105">
        <v>6.4499999999999996E-4</v>
      </c>
      <c r="B638" s="7">
        <f t="shared" si="218"/>
        <v>6.4499999999999996E-4</v>
      </c>
      <c r="C638"/>
      <c r="D638"/>
      <c r="E638"/>
      <c r="F638" s="26">
        <f t="shared" si="219"/>
        <v>0</v>
      </c>
      <c r="G638" s="26">
        <f t="shared" si="207"/>
        <v>0</v>
      </c>
      <c r="H638" s="8">
        <f t="shared" si="208"/>
        <v>0</v>
      </c>
      <c r="I638" s="8">
        <f t="shared" si="209"/>
        <v>0</v>
      </c>
      <c r="J638" s="8">
        <f t="shared" si="210"/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8">
        <f t="shared" si="220"/>
        <v>0</v>
      </c>
      <c r="Q638" s="9">
        <f t="shared" si="221"/>
        <v>0</v>
      </c>
      <c r="R638" s="7">
        <f t="shared" si="222"/>
        <v>0</v>
      </c>
      <c r="S638" s="8">
        <f t="shared" si="223"/>
        <v>0</v>
      </c>
      <c r="T638" s="9">
        <f t="shared" si="224"/>
        <v>0</v>
      </c>
      <c r="U638" s="9">
        <f t="shared" si="225"/>
        <v>0</v>
      </c>
      <c r="V638" s="1">
        <f t="shared" si="217"/>
        <v>0</v>
      </c>
    </row>
    <row r="639" spans="1:22">
      <c r="A639" s="105">
        <v>6.4599999999999998E-4</v>
      </c>
      <c r="B639" s="7">
        <f t="shared" si="218"/>
        <v>6.4599999999999998E-4</v>
      </c>
      <c r="C639"/>
      <c r="D639"/>
      <c r="E639"/>
      <c r="F639" s="26">
        <f t="shared" si="219"/>
        <v>0</v>
      </c>
      <c r="G639" s="26">
        <f t="shared" si="207"/>
        <v>0</v>
      </c>
      <c r="H639" s="8">
        <f t="shared" si="208"/>
        <v>0</v>
      </c>
      <c r="I639" s="8">
        <f t="shared" si="209"/>
        <v>0</v>
      </c>
      <c r="J639" s="8">
        <f t="shared" si="210"/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8">
        <f t="shared" si="220"/>
        <v>0</v>
      </c>
      <c r="Q639" s="9">
        <f t="shared" si="221"/>
        <v>0</v>
      </c>
      <c r="R639" s="7">
        <f t="shared" si="222"/>
        <v>0</v>
      </c>
      <c r="S639" s="8">
        <f t="shared" si="223"/>
        <v>0</v>
      </c>
      <c r="T639" s="9">
        <f t="shared" si="224"/>
        <v>0</v>
      </c>
      <c r="U639" s="9">
        <f t="shared" si="225"/>
        <v>0</v>
      </c>
      <c r="V639" s="1">
        <f t="shared" si="217"/>
        <v>0</v>
      </c>
    </row>
    <row r="640" spans="1:22">
      <c r="A640" s="105">
        <v>6.4700000000000001E-4</v>
      </c>
      <c r="B640" s="7">
        <f t="shared" si="218"/>
        <v>6.4700000000000001E-4</v>
      </c>
      <c r="C640"/>
      <c r="D640"/>
      <c r="E640"/>
      <c r="F640" s="26">
        <f t="shared" si="219"/>
        <v>0</v>
      </c>
      <c r="G640" s="26">
        <f t="shared" si="207"/>
        <v>0</v>
      </c>
      <c r="H640" s="8">
        <f t="shared" si="208"/>
        <v>0</v>
      </c>
      <c r="I640" s="8">
        <f t="shared" si="209"/>
        <v>0</v>
      </c>
      <c r="J640" s="8">
        <f t="shared" si="210"/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8">
        <f t="shared" si="220"/>
        <v>0</v>
      </c>
      <c r="Q640" s="9">
        <f t="shared" si="221"/>
        <v>0</v>
      </c>
      <c r="R640" s="7">
        <f t="shared" si="222"/>
        <v>0</v>
      </c>
      <c r="S640" s="8">
        <f t="shared" si="223"/>
        <v>0</v>
      </c>
      <c r="T640" s="9">
        <f t="shared" si="224"/>
        <v>0</v>
      </c>
      <c r="U640" s="9">
        <f t="shared" si="225"/>
        <v>0</v>
      </c>
      <c r="V640" s="1">
        <f t="shared" si="217"/>
        <v>0</v>
      </c>
    </row>
    <row r="641" spans="1:22">
      <c r="A641" s="105">
        <v>6.4800000000000003E-4</v>
      </c>
      <c r="B641" s="7">
        <f t="shared" ref="B641:B656" si="226">V641+A641</f>
        <v>6.4800000000000003E-4</v>
      </c>
      <c r="C641"/>
      <c r="D641"/>
      <c r="E641"/>
      <c r="F641" s="26">
        <f t="shared" ref="F641:F656" si="227">COUNTIF(H641:O641,"&gt;1")</f>
        <v>0</v>
      </c>
      <c r="G641" s="26">
        <f t="shared" si="207"/>
        <v>0</v>
      </c>
      <c r="H641" s="8">
        <f t="shared" si="208"/>
        <v>0</v>
      </c>
      <c r="I641" s="8">
        <f t="shared" si="209"/>
        <v>0</v>
      </c>
      <c r="J641" s="8">
        <f t="shared" si="210"/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8">
        <f t="shared" ref="P641:P656" si="228">LARGE(H641:J641,2)</f>
        <v>0</v>
      </c>
      <c r="Q641" s="9">
        <f t="shared" ref="Q641:Q656" si="229">LARGE(K641:O641,3)</f>
        <v>0</v>
      </c>
      <c r="R641" s="7">
        <f t="shared" ref="R641:R656" si="230">LARGE(P641:Q641,1)</f>
        <v>0</v>
      </c>
      <c r="S641" s="8">
        <f t="shared" ref="S641:S656" si="231">LARGE(H641:J641,1)</f>
        <v>0</v>
      </c>
      <c r="T641" s="9">
        <f t="shared" ref="T641:T656" si="232">LARGE(K641:O641,1)</f>
        <v>0</v>
      </c>
      <c r="U641" s="9">
        <f t="shared" ref="U641:U656" si="233">LARGE(K641:O641,2)</f>
        <v>0</v>
      </c>
      <c r="V641" s="1">
        <f t="shared" si="217"/>
        <v>0</v>
      </c>
    </row>
    <row r="642" spans="1:22">
      <c r="A642" s="105">
        <v>6.4899999999999995E-4</v>
      </c>
      <c r="B642" s="7">
        <f t="shared" si="226"/>
        <v>6.4899999999999995E-4</v>
      </c>
      <c r="C642"/>
      <c r="D642"/>
      <c r="E642"/>
      <c r="F642" s="26">
        <f t="shared" si="227"/>
        <v>0</v>
      </c>
      <c r="G642" s="26">
        <f t="shared" si="207"/>
        <v>0</v>
      </c>
      <c r="H642" s="8">
        <f t="shared" si="208"/>
        <v>0</v>
      </c>
      <c r="I642" s="8">
        <f t="shared" si="209"/>
        <v>0</v>
      </c>
      <c r="J642" s="8">
        <f t="shared" si="210"/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8">
        <f t="shared" si="228"/>
        <v>0</v>
      </c>
      <c r="Q642" s="9">
        <f t="shared" si="229"/>
        <v>0</v>
      </c>
      <c r="R642" s="7">
        <f t="shared" si="230"/>
        <v>0</v>
      </c>
      <c r="S642" s="8">
        <f t="shared" si="231"/>
        <v>0</v>
      </c>
      <c r="T642" s="9">
        <f t="shared" si="232"/>
        <v>0</v>
      </c>
      <c r="U642" s="9">
        <f t="shared" si="233"/>
        <v>0</v>
      </c>
      <c r="V642" s="1">
        <f t="shared" si="217"/>
        <v>0</v>
      </c>
    </row>
    <row r="643" spans="1:22">
      <c r="A643" s="105">
        <v>6.4999999999999997E-4</v>
      </c>
      <c r="B643" s="7">
        <f t="shared" si="226"/>
        <v>19227.053790096659</v>
      </c>
      <c r="C643" t="s">
        <v>470</v>
      </c>
      <c r="D643" t="s">
        <v>423</v>
      </c>
      <c r="E643" t="s">
        <v>165</v>
      </c>
      <c r="F643" s="26">
        <f t="shared" si="227"/>
        <v>2</v>
      </c>
      <c r="G643" s="26">
        <f t="shared" si="207"/>
        <v>2</v>
      </c>
      <c r="H643" s="8">
        <f t="shared" si="208"/>
        <v>9227.0531400966556</v>
      </c>
      <c r="I643" s="8">
        <f t="shared" si="209"/>
        <v>0</v>
      </c>
      <c r="J643" s="8">
        <f t="shared" si="210"/>
        <v>10000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8">
        <f t="shared" si="228"/>
        <v>9227.0531400966556</v>
      </c>
      <c r="Q643" s="9">
        <f t="shared" si="229"/>
        <v>0</v>
      </c>
      <c r="R643" s="7">
        <f t="shared" si="230"/>
        <v>9227.0531400966556</v>
      </c>
      <c r="S643" s="8">
        <f t="shared" si="231"/>
        <v>10000</v>
      </c>
      <c r="T643" s="9">
        <f t="shared" si="232"/>
        <v>0</v>
      </c>
      <c r="U643" s="9">
        <f t="shared" si="233"/>
        <v>0</v>
      </c>
      <c r="V643" s="1">
        <f t="shared" si="217"/>
        <v>19227.053140096657</v>
      </c>
    </row>
    <row r="644" spans="1:22">
      <c r="A644" s="105">
        <v>6.5099999999999999E-4</v>
      </c>
      <c r="B644" s="7">
        <f t="shared" si="226"/>
        <v>8365.6799155556037</v>
      </c>
      <c r="C644" t="s">
        <v>42</v>
      </c>
      <c r="D644" t="s">
        <v>423</v>
      </c>
      <c r="E644" t="s">
        <v>119</v>
      </c>
      <c r="F644" s="26">
        <f t="shared" si="227"/>
        <v>1</v>
      </c>
      <c r="G644" s="26">
        <f t="shared" si="207"/>
        <v>1</v>
      </c>
      <c r="H644" s="8">
        <f t="shared" si="208"/>
        <v>0</v>
      </c>
      <c r="I644" s="8">
        <f t="shared" si="209"/>
        <v>0</v>
      </c>
      <c r="J644" s="8">
        <f t="shared" si="210"/>
        <v>8365.6792645556034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8">
        <f t="shared" si="228"/>
        <v>0</v>
      </c>
      <c r="Q644" s="9">
        <f t="shared" si="229"/>
        <v>0</v>
      </c>
      <c r="R644" s="7">
        <f t="shared" si="230"/>
        <v>0</v>
      </c>
      <c r="S644" s="8">
        <f t="shared" si="231"/>
        <v>8365.6792645556034</v>
      </c>
      <c r="T644" s="9">
        <f t="shared" si="232"/>
        <v>0</v>
      </c>
      <c r="U644" s="9">
        <f t="shared" si="233"/>
        <v>0</v>
      </c>
      <c r="V644" s="1">
        <f t="shared" si="217"/>
        <v>8365.6792645556034</v>
      </c>
    </row>
    <row r="645" spans="1:22">
      <c r="A645" s="105">
        <v>6.5200000000000002E-4</v>
      </c>
      <c r="B645" s="7">
        <f t="shared" si="226"/>
        <v>6.5200000000000002E-4</v>
      </c>
      <c r="F645" s="26">
        <f t="shared" si="227"/>
        <v>0</v>
      </c>
      <c r="G645" s="26">
        <f t="shared" si="207"/>
        <v>0</v>
      </c>
      <c r="H645" s="8">
        <f t="shared" si="208"/>
        <v>0</v>
      </c>
      <c r="I645" s="8">
        <f t="shared" si="209"/>
        <v>0</v>
      </c>
      <c r="J645" s="8">
        <f t="shared" si="210"/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8">
        <f t="shared" si="228"/>
        <v>0</v>
      </c>
      <c r="Q645" s="9">
        <f t="shared" si="229"/>
        <v>0</v>
      </c>
      <c r="R645" s="7">
        <f t="shared" si="230"/>
        <v>0</v>
      </c>
      <c r="S645" s="8">
        <f t="shared" si="231"/>
        <v>0</v>
      </c>
      <c r="T645" s="9">
        <f t="shared" si="232"/>
        <v>0</v>
      </c>
      <c r="U645" s="9">
        <f t="shared" si="233"/>
        <v>0</v>
      </c>
      <c r="V645" s="1">
        <f t="shared" si="217"/>
        <v>0</v>
      </c>
    </row>
    <row r="646" spans="1:22">
      <c r="A646" s="105">
        <v>6.5300000000000004E-4</v>
      </c>
      <c r="B646" s="7">
        <f t="shared" si="226"/>
        <v>6.5300000000000004E-4</v>
      </c>
      <c r="F646" s="26">
        <f t="shared" si="227"/>
        <v>0</v>
      </c>
      <c r="G646" s="26">
        <f t="shared" si="207"/>
        <v>0</v>
      </c>
      <c r="H646" s="8">
        <f t="shared" si="208"/>
        <v>0</v>
      </c>
      <c r="I646" s="8">
        <f t="shared" si="209"/>
        <v>0</v>
      </c>
      <c r="J646" s="8">
        <f t="shared" si="210"/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8">
        <f t="shared" si="228"/>
        <v>0</v>
      </c>
      <c r="Q646" s="9">
        <f t="shared" si="229"/>
        <v>0</v>
      </c>
      <c r="R646" s="7">
        <f t="shared" si="230"/>
        <v>0</v>
      </c>
      <c r="S646" s="8">
        <f t="shared" si="231"/>
        <v>0</v>
      </c>
      <c r="T646" s="9">
        <f t="shared" si="232"/>
        <v>0</v>
      </c>
      <c r="U646" s="9">
        <f t="shared" si="233"/>
        <v>0</v>
      </c>
      <c r="V646" s="1">
        <f t="shared" si="217"/>
        <v>0</v>
      </c>
    </row>
    <row r="647" spans="1:22">
      <c r="A647" s="105">
        <v>6.5399999999999996E-4</v>
      </c>
      <c r="B647" s="7">
        <f t="shared" si="226"/>
        <v>6.5399999999999996E-4</v>
      </c>
      <c r="F647" s="26">
        <f t="shared" si="227"/>
        <v>0</v>
      </c>
      <c r="G647" s="26">
        <f t="shared" si="207"/>
        <v>0</v>
      </c>
      <c r="H647" s="8">
        <f t="shared" si="208"/>
        <v>0</v>
      </c>
      <c r="I647" s="8">
        <f t="shared" si="209"/>
        <v>0</v>
      </c>
      <c r="J647" s="8">
        <f t="shared" si="210"/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8">
        <f t="shared" si="228"/>
        <v>0</v>
      </c>
      <c r="Q647" s="9">
        <f t="shared" si="229"/>
        <v>0</v>
      </c>
      <c r="R647" s="7">
        <f t="shared" si="230"/>
        <v>0</v>
      </c>
      <c r="S647" s="8">
        <f t="shared" si="231"/>
        <v>0</v>
      </c>
      <c r="T647" s="9">
        <f t="shared" si="232"/>
        <v>0</v>
      </c>
      <c r="U647" s="9">
        <f t="shared" si="233"/>
        <v>0</v>
      </c>
      <c r="V647" s="1">
        <f t="shared" si="217"/>
        <v>0</v>
      </c>
    </row>
    <row r="648" spans="1:22">
      <c r="A648" s="105">
        <v>6.5499999999999998E-4</v>
      </c>
      <c r="B648" s="7">
        <f t="shared" si="226"/>
        <v>6.5499999999999998E-4</v>
      </c>
      <c r="F648" s="26">
        <f t="shared" si="227"/>
        <v>0</v>
      </c>
      <c r="G648" s="26">
        <f t="shared" si="207"/>
        <v>0</v>
      </c>
      <c r="H648" s="8">
        <f t="shared" si="208"/>
        <v>0</v>
      </c>
      <c r="I648" s="8">
        <f t="shared" si="209"/>
        <v>0</v>
      </c>
      <c r="J648" s="8">
        <f t="shared" si="210"/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8">
        <f t="shared" si="228"/>
        <v>0</v>
      </c>
      <c r="Q648" s="9">
        <f t="shared" si="229"/>
        <v>0</v>
      </c>
      <c r="R648" s="7">
        <f t="shared" si="230"/>
        <v>0</v>
      </c>
      <c r="S648" s="8">
        <f t="shared" si="231"/>
        <v>0</v>
      </c>
      <c r="T648" s="9">
        <f t="shared" si="232"/>
        <v>0</v>
      </c>
      <c r="U648" s="9">
        <f t="shared" si="233"/>
        <v>0</v>
      </c>
      <c r="V648" s="1">
        <f t="shared" si="217"/>
        <v>0</v>
      </c>
    </row>
    <row r="649" spans="1:22">
      <c r="A649" s="105">
        <v>6.5600000000000001E-4</v>
      </c>
      <c r="B649" s="7">
        <f t="shared" si="226"/>
        <v>6.5600000000000001E-4</v>
      </c>
      <c r="F649" s="26">
        <f t="shared" si="227"/>
        <v>0</v>
      </c>
      <c r="G649" s="26">
        <f t="shared" si="207"/>
        <v>0</v>
      </c>
      <c r="H649" s="8">
        <f t="shared" si="208"/>
        <v>0</v>
      </c>
      <c r="I649" s="8">
        <f t="shared" si="209"/>
        <v>0</v>
      </c>
      <c r="J649" s="8">
        <f t="shared" si="210"/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8">
        <f t="shared" si="228"/>
        <v>0</v>
      </c>
      <c r="Q649" s="9">
        <f t="shared" si="229"/>
        <v>0</v>
      </c>
      <c r="R649" s="7">
        <f t="shared" si="230"/>
        <v>0</v>
      </c>
      <c r="S649" s="8">
        <f t="shared" si="231"/>
        <v>0</v>
      </c>
      <c r="T649" s="9">
        <f t="shared" si="232"/>
        <v>0</v>
      </c>
      <c r="U649" s="9">
        <f t="shared" si="233"/>
        <v>0</v>
      </c>
      <c r="V649" s="1">
        <f t="shared" si="217"/>
        <v>0</v>
      </c>
    </row>
    <row r="650" spans="1:22">
      <c r="A650" s="105">
        <v>6.5700000000000003E-4</v>
      </c>
      <c r="B650" s="7">
        <f t="shared" si="226"/>
        <v>6.5700000000000003E-4</v>
      </c>
      <c r="F650" s="26">
        <f t="shared" si="227"/>
        <v>0</v>
      </c>
      <c r="G650" s="26">
        <f t="shared" si="207"/>
        <v>0</v>
      </c>
      <c r="H650" s="8">
        <f t="shared" si="208"/>
        <v>0</v>
      </c>
      <c r="I650" s="8">
        <f t="shared" si="209"/>
        <v>0</v>
      </c>
      <c r="J650" s="8">
        <f t="shared" si="210"/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8">
        <f t="shared" si="228"/>
        <v>0</v>
      </c>
      <c r="Q650" s="9">
        <f t="shared" si="229"/>
        <v>0</v>
      </c>
      <c r="R650" s="7">
        <f t="shared" si="230"/>
        <v>0</v>
      </c>
      <c r="S650" s="8">
        <f t="shared" si="231"/>
        <v>0</v>
      </c>
      <c r="T650" s="9">
        <f t="shared" si="232"/>
        <v>0</v>
      </c>
      <c r="U650" s="9">
        <f t="shared" si="233"/>
        <v>0</v>
      </c>
      <c r="V650" s="1">
        <f t="shared" si="217"/>
        <v>0</v>
      </c>
    </row>
    <row r="651" spans="1:22">
      <c r="A651" s="105">
        <v>6.5799999999999995E-4</v>
      </c>
      <c r="B651" s="7">
        <f t="shared" si="226"/>
        <v>6.5799999999999995E-4</v>
      </c>
      <c r="F651" s="26">
        <f t="shared" si="227"/>
        <v>0</v>
      </c>
      <c r="G651" s="26">
        <f t="shared" si="207"/>
        <v>0</v>
      </c>
      <c r="H651" s="8">
        <f t="shared" si="208"/>
        <v>0</v>
      </c>
      <c r="I651" s="8">
        <f t="shared" si="209"/>
        <v>0</v>
      </c>
      <c r="J651" s="8">
        <f t="shared" si="210"/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8">
        <f t="shared" si="228"/>
        <v>0</v>
      </c>
      <c r="Q651" s="9">
        <f t="shared" si="229"/>
        <v>0</v>
      </c>
      <c r="R651" s="7">
        <f t="shared" si="230"/>
        <v>0</v>
      </c>
      <c r="S651" s="8">
        <f t="shared" si="231"/>
        <v>0</v>
      </c>
      <c r="T651" s="9">
        <f t="shared" si="232"/>
        <v>0</v>
      </c>
      <c r="U651" s="9">
        <f t="shared" si="233"/>
        <v>0</v>
      </c>
      <c r="V651" s="1">
        <f t="shared" si="217"/>
        <v>0</v>
      </c>
    </row>
    <row r="652" spans="1:22">
      <c r="A652" s="105">
        <v>6.5899999999999997E-4</v>
      </c>
      <c r="B652" s="7">
        <f t="shared" si="226"/>
        <v>6.5899999999999997E-4</v>
      </c>
      <c r="F652" s="26">
        <f t="shared" si="227"/>
        <v>0</v>
      </c>
      <c r="G652" s="26">
        <f t="shared" si="207"/>
        <v>0</v>
      </c>
      <c r="H652" s="8">
        <f t="shared" si="208"/>
        <v>0</v>
      </c>
      <c r="I652" s="8">
        <f t="shared" si="209"/>
        <v>0</v>
      </c>
      <c r="J652" s="8">
        <f t="shared" si="210"/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8">
        <f t="shared" si="228"/>
        <v>0</v>
      </c>
      <c r="Q652" s="9">
        <f t="shared" si="229"/>
        <v>0</v>
      </c>
      <c r="R652" s="7">
        <f t="shared" si="230"/>
        <v>0</v>
      </c>
      <c r="S652" s="8">
        <f t="shared" si="231"/>
        <v>0</v>
      </c>
      <c r="T652" s="9">
        <f t="shared" si="232"/>
        <v>0</v>
      </c>
      <c r="U652" s="9">
        <f t="shared" si="233"/>
        <v>0</v>
      </c>
      <c r="V652" s="1">
        <f t="shared" si="217"/>
        <v>0</v>
      </c>
    </row>
    <row r="653" spans="1:22">
      <c r="A653" s="105">
        <v>6.6E-4</v>
      </c>
      <c r="B653" s="7">
        <f t="shared" si="226"/>
        <v>6.6E-4</v>
      </c>
      <c r="F653" s="26">
        <f t="shared" si="227"/>
        <v>0</v>
      </c>
      <c r="G653" s="26">
        <f t="shared" si="207"/>
        <v>0</v>
      </c>
      <c r="H653" s="8">
        <f t="shared" si="208"/>
        <v>0</v>
      </c>
      <c r="I653" s="8">
        <f t="shared" si="209"/>
        <v>0</v>
      </c>
      <c r="J653" s="8">
        <f t="shared" si="210"/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8">
        <f t="shared" si="228"/>
        <v>0</v>
      </c>
      <c r="Q653" s="9">
        <f t="shared" si="229"/>
        <v>0</v>
      </c>
      <c r="R653" s="7">
        <f t="shared" si="230"/>
        <v>0</v>
      </c>
      <c r="S653" s="8">
        <f t="shared" si="231"/>
        <v>0</v>
      </c>
      <c r="T653" s="9">
        <f t="shared" si="232"/>
        <v>0</v>
      </c>
      <c r="U653" s="9">
        <f t="shared" si="233"/>
        <v>0</v>
      </c>
      <c r="V653" s="1">
        <f t="shared" si="217"/>
        <v>0</v>
      </c>
    </row>
    <row r="654" spans="1:22">
      <c r="A654" s="105">
        <v>6.6100000000000002E-4</v>
      </c>
      <c r="B654" s="7">
        <f t="shared" si="226"/>
        <v>6.6100000000000002E-4</v>
      </c>
      <c r="F654" s="26">
        <f t="shared" si="227"/>
        <v>0</v>
      </c>
      <c r="G654" s="26">
        <f t="shared" si="207"/>
        <v>0</v>
      </c>
      <c r="H654" s="8">
        <f t="shared" si="208"/>
        <v>0</v>
      </c>
      <c r="I654" s="8">
        <f t="shared" si="209"/>
        <v>0</v>
      </c>
      <c r="J654" s="8">
        <f t="shared" si="210"/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8">
        <f t="shared" si="228"/>
        <v>0</v>
      </c>
      <c r="Q654" s="9">
        <f t="shared" si="229"/>
        <v>0</v>
      </c>
      <c r="R654" s="7">
        <f t="shared" si="230"/>
        <v>0</v>
      </c>
      <c r="S654" s="8">
        <f t="shared" si="231"/>
        <v>0</v>
      </c>
      <c r="T654" s="9">
        <f t="shared" si="232"/>
        <v>0</v>
      </c>
      <c r="U654" s="9">
        <f t="shared" si="233"/>
        <v>0</v>
      </c>
      <c r="V654" s="1">
        <f t="shared" si="217"/>
        <v>0</v>
      </c>
    </row>
    <row r="655" spans="1:22">
      <c r="A655" s="105">
        <v>6.6200000000000005E-4</v>
      </c>
      <c r="B655" s="7">
        <f t="shared" si="226"/>
        <v>6.6200000000000005E-4</v>
      </c>
      <c r="F655" s="26">
        <f t="shared" si="227"/>
        <v>0</v>
      </c>
      <c r="G655" s="26">
        <f t="shared" si="207"/>
        <v>0</v>
      </c>
      <c r="H655" s="8">
        <f t="shared" si="208"/>
        <v>0</v>
      </c>
      <c r="I655" s="8">
        <f t="shared" si="209"/>
        <v>0</v>
      </c>
      <c r="J655" s="8">
        <f t="shared" si="210"/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8">
        <f t="shared" si="228"/>
        <v>0</v>
      </c>
      <c r="Q655" s="9">
        <f t="shared" si="229"/>
        <v>0</v>
      </c>
      <c r="R655" s="7">
        <f t="shared" si="230"/>
        <v>0</v>
      </c>
      <c r="S655" s="8">
        <f t="shared" si="231"/>
        <v>0</v>
      </c>
      <c r="T655" s="9">
        <f t="shared" si="232"/>
        <v>0</v>
      </c>
      <c r="U655" s="9">
        <f t="shared" si="233"/>
        <v>0</v>
      </c>
      <c r="V655" s="1">
        <f t="shared" si="217"/>
        <v>0</v>
      </c>
    </row>
    <row r="656" spans="1:22">
      <c r="A656" s="105">
        <v>6.6299999999999996E-4</v>
      </c>
      <c r="B656" s="7">
        <f t="shared" si="226"/>
        <v>6.6299999999999996E-4</v>
      </c>
      <c r="F656" s="26">
        <f t="shared" si="227"/>
        <v>0</v>
      </c>
      <c r="G656" s="26">
        <f t="shared" si="207"/>
        <v>0</v>
      </c>
      <c r="H656" s="8">
        <f t="shared" si="208"/>
        <v>0</v>
      </c>
      <c r="I656" s="8">
        <f t="shared" si="209"/>
        <v>0</v>
      </c>
      <c r="J656" s="8">
        <f t="shared" si="210"/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8">
        <f t="shared" si="228"/>
        <v>0</v>
      </c>
      <c r="Q656" s="9">
        <f t="shared" si="229"/>
        <v>0</v>
      </c>
      <c r="R656" s="7">
        <f t="shared" si="230"/>
        <v>0</v>
      </c>
      <c r="S656" s="8">
        <f t="shared" si="231"/>
        <v>0</v>
      </c>
      <c r="T656" s="9">
        <f t="shared" si="232"/>
        <v>0</v>
      </c>
      <c r="U656" s="9">
        <f t="shared" si="233"/>
        <v>0</v>
      </c>
      <c r="V656" s="1">
        <f t="shared" si="217"/>
        <v>0</v>
      </c>
    </row>
    <row r="657" spans="1:33" s="101" customFormat="1">
      <c r="A657" s="100"/>
      <c r="F657" s="102"/>
      <c r="G657" s="102"/>
      <c r="V657" s="103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</row>
    <row r="658" spans="1:33">
      <c r="C658" s="7" t="s">
        <v>472</v>
      </c>
    </row>
    <row r="659" spans="1:33">
      <c r="C659" s="7" t="s">
        <v>17</v>
      </c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87</vt:i4>
      </vt:variant>
    </vt:vector>
  </HeadingPairs>
  <TitlesOfParts>
    <vt:vector size="93" baseType="lpstr">
      <vt:lpstr>Races</vt:lpstr>
      <vt:lpstr>Results</vt:lpstr>
      <vt:lpstr>Tri League</vt:lpstr>
      <vt:lpstr>Aqua League</vt:lpstr>
      <vt:lpstr>Tri Calcs</vt:lpstr>
      <vt:lpstr>Aqua Calcs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basildon</vt:lpstr>
      <vt:lpstr>blackwater</vt:lpstr>
      <vt:lpstr>braintree</vt:lpstr>
      <vt:lpstr>bungay</vt:lpstr>
      <vt:lpstr>calcf11</vt:lpstr>
      <vt:lpstr>Calcf13</vt:lpstr>
      <vt:lpstr>calcf8</vt:lpstr>
      <vt:lpstr>calcf9</vt:lpstr>
      <vt:lpstr>calcm11</vt:lpstr>
      <vt:lpstr>calcm13</vt:lpstr>
      <vt:lpstr>calcm8</vt:lpstr>
      <vt:lpstr>calcm9</vt:lpstr>
      <vt:lpstr>Clacton</vt:lpstr>
      <vt:lpstr>Crystal_Palace</vt:lpstr>
      <vt:lpstr>culford</vt:lpstr>
      <vt:lpstr>dclacton</vt:lpstr>
      <vt:lpstr>dCrystal_Palace</vt:lpstr>
      <vt:lpstr>dDragonslayer</vt:lpstr>
      <vt:lpstr>dDuathlon_2</vt:lpstr>
      <vt:lpstr>dIpswich</vt:lpstr>
      <vt:lpstr>dragon</vt:lpstr>
      <vt:lpstr>duath2</vt:lpstr>
      <vt:lpstr>Ipswich</vt:lpstr>
      <vt:lpstr>mentots</vt:lpstr>
      <vt:lpstr>name</vt:lpstr>
      <vt:lpstr>pointf11</vt:lpstr>
      <vt:lpstr>pointf13</vt:lpstr>
      <vt:lpstr>pointf8</vt:lpstr>
      <vt:lpstr>pointf9</vt:lpstr>
      <vt:lpstr>pointm11</vt:lpstr>
      <vt:lpstr>pointm13</vt:lpstr>
      <vt:lpstr>pointm8</vt:lpstr>
      <vt:lpstr>pointm9</vt:lpstr>
      <vt:lpstr>Results!Print_Area</vt:lpstr>
      <vt:lpstr>St_Albans</vt:lpstr>
      <vt:lpstr>stalbans</vt:lpstr>
      <vt:lpstr>Sue</vt:lpstr>
      <vt:lpstr>swime</vt:lpstr>
      <vt:lpstr>tbasildon</vt:lpstr>
      <vt:lpstr>tblackwater</vt:lpstr>
      <vt:lpstr>tbraintree</vt:lpstr>
      <vt:lpstr>tbungay</vt:lpstr>
      <vt:lpstr>tcalcf11</vt:lpstr>
      <vt:lpstr>tcalcf13</vt:lpstr>
      <vt:lpstr>tcalcf8</vt:lpstr>
      <vt:lpstr>tcalcf9</vt:lpstr>
      <vt:lpstr>tcalcm11</vt:lpstr>
      <vt:lpstr>tcalcm13</vt:lpstr>
      <vt:lpstr>tcalcm8</vt:lpstr>
      <vt:lpstr>tcalcm9</vt:lpstr>
      <vt:lpstr>tculford</vt:lpstr>
      <vt:lpstr>tpointf11</vt:lpstr>
      <vt:lpstr>tpointf13</vt:lpstr>
      <vt:lpstr>tpointf8</vt:lpstr>
      <vt:lpstr>tpointf9</vt:lpstr>
      <vt:lpstr>tpointm11</vt:lpstr>
      <vt:lpstr>tpointm13</vt:lpstr>
      <vt:lpstr>tpointm8</vt:lpstr>
      <vt:lpstr>tpointm9</vt:lpstr>
      <vt:lpstr>Tri1</vt:lpstr>
      <vt:lpstr>Tri1head</vt:lpstr>
      <vt:lpstr>Tri2</vt:lpstr>
      <vt:lpstr>Tri2head</vt:lpstr>
      <vt:lpstr>Tri3</vt:lpstr>
      <vt:lpstr>Tri3head</vt:lpstr>
      <vt:lpstr>Tri4</vt:lpstr>
      <vt:lpstr>Tri4head</vt:lpstr>
      <vt:lpstr>Tri5</vt:lpstr>
      <vt:lpstr>Tri5head</vt:lpstr>
      <vt:lpstr>Tri6</vt:lpstr>
      <vt:lpstr>Tri6head</vt:lpstr>
      <vt:lpstr>Tri7</vt:lpstr>
      <vt:lpstr>Tri7head</vt:lpstr>
      <vt:lpstr>Tri8</vt:lpstr>
      <vt:lpstr>Tri8head</vt:lpstr>
      <vt:lpstr>vettots</vt:lpstr>
      <vt:lpstr>White_Oak</vt:lpstr>
      <vt:lpstr>whiteoak</vt:lpstr>
      <vt:lpstr>womentots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2005-06-06T22:10:03Z</cp:lastPrinted>
  <dcterms:created xsi:type="dcterms:W3CDTF">2004-12-13T17:41:10Z</dcterms:created>
  <dcterms:modified xsi:type="dcterms:W3CDTF">2011-11-22T14:27:31Z</dcterms:modified>
</cp:coreProperties>
</file>